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e741b3b8ae76743/Parish Council/Finance and Accounts/2025-2026/"/>
    </mc:Choice>
  </mc:AlternateContent>
  <xr:revisionPtr revIDLastSave="0" documentId="8_{2247C86A-4C1D-4CA6-8761-7E12E1F32B55}" xr6:coauthVersionLast="47" xr6:coauthVersionMax="47" xr10:uidLastSave="{00000000-0000-0000-0000-000000000000}"/>
  <bookViews>
    <workbookView xWindow="-120" yWindow="-120" windowWidth="19440" windowHeight="14880" xr2:uid="{E28744F3-DCDE-4C96-A8B6-F41D028851D2}"/>
  </bookViews>
  <sheets>
    <sheet name="Variances" sheetId="1" r:id="rId1"/>
  </sheets>
  <externalReferences>
    <externalReference r:id="rId2"/>
  </externalReferences>
  <definedNames>
    <definedName name="_xlnm.Print_Area" localSheetId="0">Variances!$A$1:$N$33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I29" i="1"/>
  <c r="H29" i="1"/>
  <c r="L29" i="1" s="1"/>
  <c r="M29" i="1" s="1"/>
  <c r="G29" i="1"/>
  <c r="J27" i="1"/>
  <c r="I27" i="1"/>
  <c r="H27" i="1"/>
  <c r="L27" i="1" s="1"/>
  <c r="M27" i="1" s="1"/>
  <c r="G27" i="1"/>
  <c r="D23" i="1"/>
  <c r="F21" i="1"/>
  <c r="J21" i="1" s="1"/>
  <c r="J19" i="1"/>
  <c r="I19" i="1"/>
  <c r="H19" i="1"/>
  <c r="L19" i="1" s="1"/>
  <c r="M19" i="1" s="1"/>
  <c r="G19" i="1"/>
  <c r="F17" i="1"/>
  <c r="J17" i="1" s="1"/>
  <c r="J15" i="1"/>
  <c r="I15" i="1"/>
  <c r="H15" i="1"/>
  <c r="L15" i="1" s="1"/>
  <c r="M15" i="1" s="1"/>
  <c r="G15" i="1"/>
  <c r="F13" i="1"/>
  <c r="F23" i="1" s="1"/>
  <c r="F25" i="1" s="1"/>
  <c r="M11" i="1"/>
  <c r="G17" i="1" l="1"/>
  <c r="H21" i="1"/>
  <c r="G13" i="1"/>
  <c r="H17" i="1"/>
  <c r="I21" i="1"/>
  <c r="H13" i="1"/>
  <c r="I17" i="1"/>
  <c r="I13" i="1"/>
  <c r="K19" i="1"/>
  <c r="J13" i="1"/>
  <c r="K15" i="1"/>
  <c r="K29" i="1"/>
  <c r="G21" i="1"/>
  <c r="K27" i="1"/>
  <c r="L13" i="1" l="1"/>
  <c r="M13" i="1" s="1"/>
  <c r="K13" i="1"/>
  <c r="L17" i="1"/>
  <c r="M17" i="1" s="1"/>
  <c r="K17" i="1"/>
  <c r="L21" i="1"/>
  <c r="M21" i="1" s="1"/>
  <c r="K21" i="1"/>
</calcChain>
</file>

<file path=xl/sharedStrings.xml><?xml version="1.0" encoding="utf-8"?>
<sst xmlns="http://schemas.openxmlformats.org/spreadsheetml/2006/main" count="33" uniqueCount="29">
  <si>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</si>
  <si>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</si>
  <si>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</si>
  <si>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</si>
  <si>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</t>
    </r>
  </si>
  <si>
    <t>2024/25</t>
  </si>
  <si>
    <t>2025/26</t>
  </si>
  <si>
    <t>Variance</t>
  </si>
  <si>
    <t>Explanation Required?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</si>
  <si>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</si>
  <si>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</si>
  <si>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£</t>
  </si>
  <si>
    <t>%</t>
  </si>
  <si>
    <t>1 Balances Brought Forward</t>
  </si>
  <si>
    <t>2 Precept or Rates and Levies</t>
  </si>
  <si>
    <t>3 Total Other Receipts</t>
  </si>
  <si>
    <t>£5084.03 Grant received from Pride in Place for Pond Dipping Platform.
£210 less income from Salvation Army as clothing bank removed.</t>
  </si>
  <si>
    <t>4 Staff Costs</t>
  </si>
  <si>
    <t>5 Loan Interest/Capital Repayment</t>
  </si>
  <si>
    <t>6 All Other Payments</t>
  </si>
  <si>
    <t>£2246.40 - Staithe Car Park Maintenance
£1011 - SAM2 repairs
£815 - Trees for Community Orchard
£7589.50- Pond Dipping Platform installation including tree felling, dredging, digger hire, waste disposal and silt testing</t>
  </si>
  <si>
    <t>7 Balances Carried Forward</t>
  </si>
  <si>
    <t>VARIANCE EXPLANATION NOT REQUIRED</t>
  </si>
  <si>
    <t>8 Total Cash and Short Term Investments</t>
  </si>
  <si>
    <t>9 Total Fixed Assets plus Other Long Term Investments and Assets</t>
  </si>
  <si>
    <t>10 Total Borrowings</t>
  </si>
  <si>
    <t>Rounding errors of up to £2 are tolerable</t>
  </si>
  <si>
    <t>Variances of £200 or less are tolerable</t>
  </si>
  <si>
    <t>BOX 10 VARIANCE EXPLANATION NOT REQUIRED IF CHANGE CAN BE EXPLAINED BY BOX 5 (CAPITAL PLUS INTEREST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</si>
</sst>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Symbol"/>
      <family val="1"/>
      <charset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center"/>
    </xf>
    <xf numFmtId="3" fontId="5" fillId="2" borderId="0" xfId="0" applyNumberFormat="1" applyFont="1" applyFill="1" applyAlignment="1" applyProtection="1">
      <alignment horizontal="center"/>
      <protection locked="0"/>
    </xf>
    <xf numFmtId="0" fontId="2" fillId="2" borderId="0" xfId="0" applyFont="1" applyFill="1"/>
    <xf numFmtId="0" fontId="7" fillId="0" borderId="0" xfId="0" applyFont="1"/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3" fontId="5" fillId="4" borderId="2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wrapText="1"/>
    </xf>
    <xf numFmtId="10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3" fontId="5" fillId="5" borderId="2" xfId="0" applyNumberFormat="1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>
      <alignment wrapText="1"/>
    </xf>
    <xf numFmtId="0" fontId="15" fillId="0" borderId="0" xfId="0" applyFont="1"/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MwH%20PC%20Cash%20Book%202025-26.xlsx" TargetMode="External"/><Relationship Id="rId2" Type="http://schemas.openxmlformats.org/officeDocument/2006/relationships/externalLinkPath" Target="https://d.docs.live.net/8e741b3b8ae76743/Parish%20Council/Finance%20and%20Accounts/RSMwH%20PC%20Cash%20Book%202025-26.xlsx" TargetMode="External"/><Relationship Id="rId1" Type="http://schemas.openxmlformats.org/officeDocument/2006/relationships/externalLinkPath" Target="/8e741b3b8ae76743/Parish%20Council/Finance%20and%20Accounts/RSMwH%20PC%20Cash%20Book%20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Overview"/>
      <sheetName val="Ear Marked Funds"/>
      <sheetName val="2025-26 Running"/>
      <sheetName val="Bank Account"/>
      <sheetName val="Reserves"/>
      <sheetName val="Bird Hide"/>
      <sheetName val="Bank Recon"/>
      <sheetName val="Year to Date"/>
      <sheetName val="Variances"/>
      <sheetName val="Annual Return"/>
      <sheetName val="Budget 2026-27"/>
    </sheetNames>
    <sheetDataSet>
      <sheetData sheetId="0"/>
      <sheetData sheetId="1"/>
      <sheetData sheetId="2">
        <row r="6">
          <cell r="I6">
            <v>17100</v>
          </cell>
        </row>
      </sheetData>
      <sheetData sheetId="3">
        <row r="123">
          <cell r="N123">
            <v>5701.7</v>
          </cell>
        </row>
        <row r="125">
          <cell r="AM125">
            <v>12826.400000000001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4E315-DF4B-4531-9ED2-277CEBD68B64}">
  <sheetPr>
    <pageSetUpPr fitToPage="1"/>
  </sheetPr>
  <dimension ref="A1:V35"/>
  <sheetViews>
    <sheetView tabSelected="1" topLeftCell="C10" zoomScale="90" zoomScaleNormal="90" workbookViewId="0">
      <selection activeCell="N35" sqref="N35"/>
    </sheetView>
  </sheetViews>
  <sheetFormatPr defaultColWidth="9.140625" defaultRowHeight="14.25" x14ac:dyDescent="0.2"/>
  <cols>
    <col min="1" max="1" width="10.85546875" style="5" customWidth="1"/>
    <col min="2" max="2" width="9.140625" style="5"/>
    <col min="3" max="3" width="32.5703125" style="5" customWidth="1"/>
    <col min="4" max="4" width="9.140625" style="5"/>
    <col min="5" max="5" width="3.28515625" style="5" customWidth="1"/>
    <col min="6" max="6" width="9.140625" style="5"/>
    <col min="7" max="7" width="10.140625" style="5" customWidth="1"/>
    <col min="8" max="8" width="9.5703125" style="5" customWidth="1"/>
    <col min="9" max="11" width="9.140625" style="5" hidden="1" customWidth="1"/>
    <col min="12" max="12" width="13.28515625" style="5" customWidth="1"/>
    <col min="13" max="13" width="50.42578125" style="4" bestFit="1" customWidth="1"/>
    <col min="14" max="14" width="86" style="5" bestFit="1" customWidth="1"/>
    <col min="15" max="16384" width="9.140625" style="5"/>
  </cols>
  <sheetData>
    <row r="1" spans="1:14" ht="18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4" ht="15.75" x14ac:dyDescent="0.2">
      <c r="A2" s="6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3"/>
    </row>
    <row r="3" spans="1:14" ht="15.75" x14ac:dyDescent="0.2">
      <c r="A3" s="6" t="s">
        <v>2</v>
      </c>
      <c r="C3" s="9"/>
      <c r="L3" s="3"/>
    </row>
    <row r="4" spans="1:14" x14ac:dyDescent="0.2">
      <c r="A4" s="10" t="s">
        <v>3</v>
      </c>
    </row>
    <row r="5" spans="1:14" ht="98.25" customHeight="1" x14ac:dyDescent="0.2">
      <c r="A5" s="11" t="s">
        <v>4</v>
      </c>
      <c r="B5" s="12"/>
      <c r="C5" s="12"/>
      <c r="D5" s="12"/>
      <c r="E5" s="12"/>
      <c r="F5" s="12"/>
      <c r="G5" s="12"/>
      <c r="H5" s="12"/>
    </row>
    <row r="6" spans="1:14" x14ac:dyDescent="0.2">
      <c r="A6" s="13"/>
    </row>
    <row r="7" spans="1:14" ht="15" x14ac:dyDescent="0.25">
      <c r="A7" s="13"/>
      <c r="D7" s="14"/>
      <c r="F7" s="14"/>
      <c r="N7" s="15"/>
    </row>
    <row r="8" spans="1:14" ht="44.25" x14ac:dyDescent="0.25">
      <c r="D8" s="16" t="s">
        <v>5</v>
      </c>
      <c r="E8" s="15"/>
      <c r="F8" s="16" t="s">
        <v>6</v>
      </c>
      <c r="G8" s="16" t="s">
        <v>7</v>
      </c>
      <c r="H8" s="16" t="s">
        <v>7</v>
      </c>
      <c r="I8" s="16"/>
      <c r="J8" s="16"/>
      <c r="K8" s="16"/>
      <c r="L8" s="17" t="s">
        <v>8</v>
      </c>
      <c r="M8" s="18" t="s">
        <v>9</v>
      </c>
      <c r="N8" s="19" t="s">
        <v>10</v>
      </c>
    </row>
    <row r="9" spans="1:14" ht="15" x14ac:dyDescent="0.25">
      <c r="D9" s="16" t="s">
        <v>11</v>
      </c>
      <c r="E9" s="15"/>
      <c r="F9" s="16" t="s">
        <v>11</v>
      </c>
      <c r="G9" s="16" t="s">
        <v>11</v>
      </c>
      <c r="H9" s="16" t="s">
        <v>12</v>
      </c>
      <c r="I9" s="16"/>
      <c r="J9" s="16"/>
      <c r="K9" s="15"/>
      <c r="L9" s="15"/>
      <c r="N9" s="4"/>
    </row>
    <row r="10" spans="1:14" ht="15" thickBot="1" x14ac:dyDescent="0.25">
      <c r="D10" s="14"/>
      <c r="E10" s="14"/>
      <c r="N10" s="4"/>
    </row>
    <row r="11" spans="1:14" ht="43.5" thickBot="1" x14ac:dyDescent="0.25">
      <c r="A11" s="2" t="s">
        <v>13</v>
      </c>
      <c r="B11" s="2"/>
      <c r="C11" s="2"/>
      <c r="D11" s="20">
        <v>15752</v>
      </c>
      <c r="F11" s="20">
        <v>12459</v>
      </c>
      <c r="G11" s="21"/>
      <c r="M11" s="18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does not agree, query this</v>
      </c>
      <c r="N11" s="22"/>
    </row>
    <row r="12" spans="1:14" ht="15" thickBot="1" x14ac:dyDescent="0.25">
      <c r="D12" s="21"/>
      <c r="F12" s="21"/>
      <c r="N12" s="4"/>
    </row>
    <row r="13" spans="1:14" ht="15" thickBot="1" x14ac:dyDescent="0.25">
      <c r="A13" s="23" t="s">
        <v>14</v>
      </c>
      <c r="B13" s="24"/>
      <c r="C13" s="25"/>
      <c r="D13" s="20">
        <v>16000</v>
      </c>
      <c r="F13" s="20">
        <f>SUM('[1]2025-26 Running'!I6)</f>
        <v>17100</v>
      </c>
      <c r="G13" s="21">
        <f>F13-D13</f>
        <v>1100</v>
      </c>
      <c r="H13" s="26">
        <f>IF((D13&gt;F13),(D13-F13)/D13,IF(D13&lt;F13,-(D13-F13)/D13,IF(D13=F13,0)))</f>
        <v>6.8750000000000006E-2</v>
      </c>
      <c r="I13" s="5">
        <f>IF(D13-F13&lt;200,0,IF(D13-F13&gt;200,1,IF(D13-F13=200,1)))</f>
        <v>0</v>
      </c>
      <c r="J13" s="5">
        <f>IF(F13-D13&lt;200,0,IF(F13-D13&gt;200,1,IF(F13-D13=200,1)))</f>
        <v>1</v>
      </c>
      <c r="K13" s="14">
        <f>IF(H13&lt;0.15,0,IF(H13&gt;0.15,1,IF(H13=0.15,1)))</f>
        <v>0</v>
      </c>
      <c r="L13" s="14" t="str">
        <f>IF((H13&lt;15%)*AND(G13&lt;100000)*OR(G13&gt;-100000), "NO","YES")</f>
        <v>NO</v>
      </c>
      <c r="M13" s="18" t="str">
        <f>IF((L13="YES")*AND(I13+J13&lt;1),"Explanation not required, difference less than £200"," ")</f>
        <v xml:space="preserve"> </v>
      </c>
      <c r="N13" s="22"/>
    </row>
    <row r="14" spans="1:14" ht="15" thickBot="1" x14ac:dyDescent="0.25">
      <c r="D14" s="21"/>
      <c r="F14" s="21"/>
      <c r="G14" s="21"/>
      <c r="H14" s="26"/>
      <c r="K14" s="14"/>
      <c r="L14" s="14"/>
      <c r="N14" s="4"/>
    </row>
    <row r="15" spans="1:14" ht="29.25" thickBot="1" x14ac:dyDescent="0.25">
      <c r="A15" s="27" t="s">
        <v>15</v>
      </c>
      <c r="B15" s="27"/>
      <c r="C15" s="27"/>
      <c r="D15" s="20">
        <v>10951</v>
      </c>
      <c r="F15" s="20">
        <v>6090.91</v>
      </c>
      <c r="G15" s="21">
        <f>F15-D15</f>
        <v>-4860.09</v>
      </c>
      <c r="H15" s="26">
        <f>IF((D15&gt;F15),(D15-F15)/D15,IF(D15&lt;F15,-(D15-F15)/D15,IF(D15=F15,0)))</f>
        <v>0.44380330563418868</v>
      </c>
      <c r="I15" s="5">
        <f>IF(D15-F15&lt;200,0,IF(D15-F15&gt;200,1,IF(D15-F15=200,1)))</f>
        <v>1</v>
      </c>
      <c r="J15" s="5">
        <f>IF(F15-D15&lt;200,0,IF(F15-D15&gt;200,1,IF(F15-D15=200,1)))</f>
        <v>0</v>
      </c>
      <c r="K15" s="14">
        <f>IF(H15&lt;0.15,0,IF(H15&gt;0.15,1,IF(H15=0.15,1)))</f>
        <v>1</v>
      </c>
      <c r="L15" s="14" t="str">
        <f>IF((H15&lt;15%)*AND(G15&lt;100000)*OR(G15&gt;-100000), "NO","YES")</f>
        <v>YES</v>
      </c>
      <c r="M15" s="18" t="str">
        <f>IF((L15="YES")*AND(I15+J15&lt;1),"Explanation not required, difference less than £200"," ")</f>
        <v xml:space="preserve"> </v>
      </c>
      <c r="N15" s="28" t="s">
        <v>16</v>
      </c>
    </row>
    <row r="16" spans="1:14" ht="15" thickBot="1" x14ac:dyDescent="0.25">
      <c r="D16" s="21"/>
      <c r="F16" s="21"/>
      <c r="G16" s="21"/>
      <c r="H16" s="26"/>
      <c r="K16" s="14"/>
      <c r="L16" s="14"/>
      <c r="N16" s="4"/>
    </row>
    <row r="17" spans="1:22" ht="15" thickBot="1" x14ac:dyDescent="0.25">
      <c r="A17" s="27" t="s">
        <v>17</v>
      </c>
      <c r="B17" s="27"/>
      <c r="C17" s="27"/>
      <c r="D17" s="20">
        <v>5769</v>
      </c>
      <c r="F17" s="20">
        <f>SUM('[1]Bank Account'!N123)</f>
        <v>5701.7</v>
      </c>
      <c r="G17" s="21">
        <f>F17-D17</f>
        <v>-67.300000000000182</v>
      </c>
      <c r="H17" s="26">
        <f>IF((D17&gt;F17),(D17-F17)/D17,IF(D17&lt;F17,-(D17-F17)/D17,IF(D17=F17,0)))</f>
        <v>1.1665799965331979E-2</v>
      </c>
      <c r="I17" s="5">
        <f>IF(D17-F17&lt;200,0,IF(D17-F17&gt;200,1,IF(D17-F17=200,1)))</f>
        <v>0</v>
      </c>
      <c r="J17" s="5">
        <f>IF(F17-D17&lt;200,0,IF(F17-D17&gt;200,1,IF(F17-D17=200,1)))</f>
        <v>0</v>
      </c>
      <c r="K17" s="14">
        <f>IF(H17&lt;0.15,0,IF(H17&gt;0.15,1,IF(H17=0.15,1)))</f>
        <v>0</v>
      </c>
      <c r="L17" s="14" t="str">
        <f>IF((H17&lt;15%)*AND(G17&lt;100000)*OR(G17&gt;-100000), "NO","YES")</f>
        <v>NO</v>
      </c>
      <c r="M17" s="18" t="str">
        <f>IF((L17="YES")*AND(I17+J17&lt;1),"Explanation not required, difference less than £200"," ")</f>
        <v xml:space="preserve"> </v>
      </c>
      <c r="N17" s="22"/>
    </row>
    <row r="18" spans="1:22" ht="15" thickBot="1" x14ac:dyDescent="0.25">
      <c r="D18" s="21"/>
      <c r="F18" s="21"/>
      <c r="G18" s="21"/>
      <c r="H18" s="26"/>
      <c r="K18" s="14"/>
      <c r="L18" s="14"/>
      <c r="N18" s="4"/>
    </row>
    <row r="19" spans="1:22" ht="15" thickBot="1" x14ac:dyDescent="0.25">
      <c r="A19" s="27" t="s">
        <v>18</v>
      </c>
      <c r="B19" s="27"/>
      <c r="C19" s="27"/>
      <c r="D19" s="20">
        <v>0</v>
      </c>
      <c r="F19" s="20">
        <v>0</v>
      </c>
      <c r="G19" s="21">
        <f>F19-D19</f>
        <v>0</v>
      </c>
      <c r="H19" s="26">
        <f>IF((D19&gt;F19),(D19-F19)/D19,IF(D19&lt;F19,-(D19-F19)/D19,IF(D19=F19,0)))</f>
        <v>0</v>
      </c>
      <c r="I19" s="5">
        <f>IF(D19-F19&lt;200,0,IF(D19-F19&gt;200,1,IF(D19-F19=200,1)))</f>
        <v>0</v>
      </c>
      <c r="J19" s="5">
        <f>IF(F19-D19&lt;200,0,IF(F19-D19&gt;200,1,IF(F19-D19=200,1)))</f>
        <v>0</v>
      </c>
      <c r="K19" s="14">
        <f>IF(H19&lt;0.15,0,IF(H19&gt;0.15,1,IF(H19=0.15,1)))</f>
        <v>0</v>
      </c>
      <c r="L19" s="14" t="str">
        <f>IF((H19&lt;15%)*AND(G19&lt;100000)*OR(G19&gt;-100000), "NO","YES")</f>
        <v>NO</v>
      </c>
      <c r="M19" s="18" t="str">
        <f>IF((L19="YES")*AND(I19+J19&lt;1),"Explanation not required, difference less than £200"," ")</f>
        <v xml:space="preserve"> </v>
      </c>
      <c r="N19" s="22"/>
    </row>
    <row r="20" spans="1:22" ht="15" thickBot="1" x14ac:dyDescent="0.25">
      <c r="D20" s="21"/>
      <c r="F20" s="21"/>
      <c r="G20" s="21"/>
      <c r="H20" s="26"/>
      <c r="K20" s="14"/>
      <c r="L20" s="14"/>
      <c r="N20" s="4"/>
    </row>
    <row r="21" spans="1:22" ht="72" thickBot="1" x14ac:dyDescent="0.25">
      <c r="A21" s="27" t="s">
        <v>19</v>
      </c>
      <c r="B21" s="27"/>
      <c r="C21" s="27"/>
      <c r="D21" s="20">
        <v>24476</v>
      </c>
      <c r="F21" s="20">
        <f>SUM('[1]Bank Account'!AM125)</f>
        <v>12826.400000000001</v>
      </c>
      <c r="G21" s="21">
        <f>F21-D21</f>
        <v>-11649.599999999999</v>
      </c>
      <c r="H21" s="26">
        <f>IF((D21&gt;F21),(D21-F21)/D21,IF(D21&lt;F21,-(D21-F21)/D21,IF(D21=F21,0)))</f>
        <v>0.47596012420330114</v>
      </c>
      <c r="I21" s="5">
        <f>IF(D21-F21&lt;200,0,IF(D21-F21&gt;200,1,IF(D21-F21=200,1)))</f>
        <v>1</v>
      </c>
      <c r="J21" s="5">
        <f>IF(F21-D21&lt;200,0,IF(F21-D21&gt;200,1,IF(F21-D21=200,1)))</f>
        <v>0</v>
      </c>
      <c r="K21" s="14">
        <f>IF(H21&lt;0.15,0,IF(H21&gt;0.15,1,IF(H21=0.15,1)))</f>
        <v>1</v>
      </c>
      <c r="L21" s="14" t="str">
        <f>IF((H21&lt;15%)*AND(G21&lt;100000)*OR(G21&gt;-100000), "NO","YES")</f>
        <v>YES</v>
      </c>
      <c r="M21" s="18" t="str">
        <f>IF((L21="YES")*AND(I21+J21&lt;1),"Explanation not required, difference less than £200"," ")</f>
        <v xml:space="preserve"> </v>
      </c>
      <c r="N21" s="22" t="s">
        <v>20</v>
      </c>
    </row>
    <row r="22" spans="1:22" ht="15" thickBot="1" x14ac:dyDescent="0.25">
      <c r="D22" s="21"/>
      <c r="F22" s="21"/>
      <c r="G22" s="21"/>
      <c r="H22" s="26"/>
      <c r="K22" s="14"/>
      <c r="L22" s="14"/>
      <c r="N22" s="4"/>
    </row>
    <row r="23" spans="1:22" ht="15" thickBot="1" x14ac:dyDescent="0.25">
      <c r="A23" s="29" t="s">
        <v>21</v>
      </c>
      <c r="D23" s="30">
        <f>D11+D13+D15-D17-D19-D21</f>
        <v>12458</v>
      </c>
      <c r="F23" s="30">
        <f>F11+F13+F15-F17-F19-F21</f>
        <v>17121.810000000001</v>
      </c>
      <c r="G23" s="21"/>
      <c r="H23" s="26"/>
      <c r="K23" s="14"/>
      <c r="L23" s="14"/>
      <c r="M23" s="31" t="s">
        <v>22</v>
      </c>
      <c r="N23" s="4"/>
    </row>
    <row r="24" spans="1:22" ht="15" thickBot="1" x14ac:dyDescent="0.25">
      <c r="D24" s="21"/>
      <c r="F24" s="21"/>
      <c r="G24" s="21"/>
      <c r="H24" s="26"/>
      <c r="K24" s="14"/>
      <c r="L24" s="14"/>
      <c r="N24" s="4"/>
    </row>
    <row r="25" spans="1:22" ht="15" thickBot="1" x14ac:dyDescent="0.25">
      <c r="A25" s="27" t="s">
        <v>23</v>
      </c>
      <c r="B25" s="27"/>
      <c r="C25" s="27"/>
      <c r="D25" s="20">
        <v>12459</v>
      </c>
      <c r="F25" s="20">
        <f>SUM(F23)</f>
        <v>17121.810000000001</v>
      </c>
      <c r="G25" s="21"/>
      <c r="H25" s="26"/>
      <c r="K25" s="14"/>
      <c r="L25" s="14"/>
      <c r="M25" s="31" t="s">
        <v>22</v>
      </c>
      <c r="N25" s="4"/>
    </row>
    <row r="26" spans="1:22" ht="15" thickBot="1" x14ac:dyDescent="0.25">
      <c r="D26" s="21"/>
      <c r="F26" s="21"/>
      <c r="G26" s="21"/>
      <c r="H26" s="26"/>
      <c r="K26" s="14"/>
      <c r="L26" s="14"/>
      <c r="N26" s="4"/>
    </row>
    <row r="27" spans="1:22" ht="15" thickBot="1" x14ac:dyDescent="0.25">
      <c r="A27" s="27" t="s">
        <v>24</v>
      </c>
      <c r="B27" s="27"/>
      <c r="C27" s="27"/>
      <c r="D27" s="20">
        <v>60377</v>
      </c>
      <c r="F27" s="20">
        <v>60377</v>
      </c>
      <c r="G27" s="21">
        <f>F27-D27</f>
        <v>0</v>
      </c>
      <c r="H27" s="26">
        <f>IF((D27&gt;F27),(D27-F27)/D27,IF(D27&lt;F27,-(D27-F27)/D27,IF(D27=F27,0)))</f>
        <v>0</v>
      </c>
      <c r="I27" s="5">
        <f>IF(D27-F27&lt;200,0,IF(D27-F27&gt;200,1,IF(D27-F27=200,1)))</f>
        <v>0</v>
      </c>
      <c r="J27" s="5">
        <f>IF(F27-D27&lt;200,0,IF(F27-D27&gt;200,1,IF(F27-D27=200,1)))</f>
        <v>0</v>
      </c>
      <c r="K27" s="14">
        <f>IF(H27&lt;0.15,0,IF(H27&gt;0.15,1,IF(H27=0.15,1)))</f>
        <v>0</v>
      </c>
      <c r="L27" s="14" t="str">
        <f>IF((H27&lt;15%)*AND(G27&lt;100000)*OR(G27&gt;-100000), "NO","YES")</f>
        <v>NO</v>
      </c>
      <c r="M27" s="18" t="str">
        <f>IF((L27="YES")*AND(I27+J27&lt;1),"Explanation not required, difference less than £200"," ")</f>
        <v xml:space="preserve"> </v>
      </c>
      <c r="N27" s="22"/>
    </row>
    <row r="28" spans="1:22" ht="15" thickBot="1" x14ac:dyDescent="0.25">
      <c r="D28" s="21"/>
      <c r="F28" s="21"/>
      <c r="G28" s="21"/>
      <c r="H28" s="26"/>
      <c r="K28" s="14"/>
      <c r="L28" s="14"/>
      <c r="N28" s="4"/>
    </row>
    <row r="29" spans="1:22" ht="15" thickBot="1" x14ac:dyDescent="0.25">
      <c r="A29" s="27" t="s">
        <v>25</v>
      </c>
      <c r="B29" s="27"/>
      <c r="C29" s="27"/>
      <c r="D29" s="20">
        <v>0</v>
      </c>
      <c r="F29" s="20">
        <v>0</v>
      </c>
      <c r="G29" s="21">
        <f>F29-D29</f>
        <v>0</v>
      </c>
      <c r="H29" s="26">
        <f>IF((D29&gt;F29),(D29-F29)/D29,IF(D29&lt;F29,-(D29-F29)/D29,IF(D29=F29,0)))</f>
        <v>0</v>
      </c>
      <c r="I29" s="5">
        <f>IF(D29-F29&lt;100,0,IF(D29-F29&gt;100,1,IF(D29-F29=100,1)))</f>
        <v>0</v>
      </c>
      <c r="J29" s="5">
        <f>IF(F29-D29&lt;100,0,IF(F29-D29&gt;100,1,IF(F29-D29=100,1)))</f>
        <v>0</v>
      </c>
      <c r="K29" s="14">
        <f>IF(H29&lt;0.15,0,IF(H29&gt;0.15,1,IF(H29=0.15,1)))</f>
        <v>0</v>
      </c>
      <c r="L29" s="14" t="str">
        <f>IF((H29&lt;15%)*AND(G29&lt;100000)*OR(G29&gt;-100000), "NO","YES")</f>
        <v>NO</v>
      </c>
      <c r="M29" s="18" t="str">
        <f>IF((L29="YES")*AND(I29+J29&lt;1),"Explanation not required, difference less than £200"," ")</f>
        <v xml:space="preserve"> </v>
      </c>
      <c r="N29" s="22"/>
    </row>
    <row r="30" spans="1:22" x14ac:dyDescent="0.2">
      <c r="H30" s="26"/>
      <c r="K30" s="14"/>
      <c r="L30" s="14"/>
      <c r="N30" s="4"/>
    </row>
    <row r="31" spans="1:22" ht="15" x14ac:dyDescent="0.25">
      <c r="C31" s="32" t="s">
        <v>26</v>
      </c>
    </row>
    <row r="32" spans="1:22" x14ac:dyDescent="0.2">
      <c r="O32" s="33"/>
      <c r="P32" s="33"/>
      <c r="Q32" s="33"/>
      <c r="R32" s="33"/>
      <c r="S32" s="33"/>
      <c r="T32" s="33"/>
      <c r="U32" s="33"/>
      <c r="V32" s="33"/>
    </row>
    <row r="33" spans="3:22" ht="15" x14ac:dyDescent="0.25">
      <c r="C33" s="32" t="s">
        <v>27</v>
      </c>
      <c r="N33" s="33"/>
      <c r="O33" s="33"/>
      <c r="P33" s="33"/>
      <c r="Q33" s="33"/>
      <c r="R33" s="33"/>
      <c r="S33" s="33"/>
      <c r="T33" s="33"/>
      <c r="U33" s="33"/>
      <c r="V33" s="33"/>
    </row>
    <row r="35" spans="3:22" ht="15" x14ac:dyDescent="0.25">
      <c r="C35" s="32" t="s">
        <v>28</v>
      </c>
    </row>
  </sheetData>
  <mergeCells count="11">
    <mergeCell ref="A19:C19"/>
    <mergeCell ref="A21:C21"/>
    <mergeCell ref="A25:C25"/>
    <mergeCell ref="A27:C27"/>
    <mergeCell ref="A29:C29"/>
    <mergeCell ref="A1:K1"/>
    <mergeCell ref="A5:H5"/>
    <mergeCell ref="A11:C11"/>
    <mergeCell ref="A13:C13"/>
    <mergeCell ref="A15:C15"/>
    <mergeCell ref="A17:C1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Rust</dc:creator>
  <cp:lastModifiedBy>Charlotte Rust</cp:lastModifiedBy>
  <dcterms:created xsi:type="dcterms:W3CDTF">2026-04-16T13:11:07Z</dcterms:created>
  <dcterms:modified xsi:type="dcterms:W3CDTF">2026-04-16T13:11:29Z</dcterms:modified>
</cp:coreProperties>
</file>