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741b3b8ae76743/Parish Council/Finance and Accounts/2025-2026/"/>
    </mc:Choice>
  </mc:AlternateContent>
  <xr:revisionPtr revIDLastSave="31" documentId="8_{B0C0E490-058D-4C34-A499-EE575BA9BDDC}" xr6:coauthVersionLast="47" xr6:coauthVersionMax="47" xr10:uidLastSave="{D9D91485-2A41-453A-91FC-60739CDF46AB}"/>
  <bookViews>
    <workbookView xWindow="-120" yWindow="-120" windowWidth="19440" windowHeight="14880" tabRatio="820" xr2:uid="{00000000-000D-0000-FFFF-FFFF00000000}"/>
  </bookViews>
  <sheets>
    <sheet name="Bank Account" sheetId="27" r:id="rId1"/>
    <sheet name="Reserves" sheetId="26" r:id="rId2"/>
    <sheet name="Bird Hide" sheetId="29" r:id="rId3"/>
    <sheet name="Bank Recon" sheetId="13" state="hidden" r:id="rId4"/>
  </sheets>
  <definedNames>
    <definedName name="_xlnm._FilterDatabase" localSheetId="0" hidden="1">'Bank Account'!$A$1:$J$121</definedName>
    <definedName name="_xlnm._FilterDatabase" localSheetId="2" hidden="1">'Bird Hide'!$A$5:$K$7</definedName>
    <definedName name="_xlnm._FilterDatabase" localSheetId="1" hidden="1">Reserves!$A$5:$H$8</definedName>
    <definedName name="_xlnm.Print_Area" localSheetId="0">'Bank Account'!$A$1:$J$125</definedName>
    <definedName name="_xlnm.Print_Area" localSheetId="3">'Bank Recon'!$A$1:$D$40</definedName>
    <definedName name="_xlnm.Print_Area" localSheetId="2">'Bird Hide'!$B$1:$K$7</definedName>
    <definedName name="_xlnm.Print_Area" localSheetId="1">Reserves!$B$1:$H$8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9" i="27" l="1"/>
  <c r="D35" i="13"/>
  <c r="H10" i="29"/>
  <c r="H11" i="29"/>
  <c r="D29" i="13" l="1"/>
  <c r="D13" i="13"/>
  <c r="G12" i="29"/>
  <c r="F12" i="29"/>
  <c r="H6" i="29"/>
  <c r="H7" i="29" s="1"/>
  <c r="H8" i="29" s="1"/>
  <c r="H9" i="29" s="1"/>
  <c r="H12" i="29" s="1"/>
  <c r="J7" i="27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J64" i="27"/>
  <c r="J65" i="27"/>
  <c r="J66" i="27"/>
  <c r="J67" i="27"/>
  <c r="J68" i="27"/>
  <c r="J69" i="27"/>
  <c r="J70" i="27"/>
  <c r="J71" i="27"/>
  <c r="J72" i="27"/>
  <c r="J73" i="27"/>
  <c r="J75" i="27"/>
  <c r="J74" i="27"/>
  <c r="J76" i="27"/>
  <c r="J77" i="27"/>
  <c r="J78" i="27"/>
  <c r="J79" i="27"/>
  <c r="J80" i="27"/>
  <c r="J81" i="27"/>
  <c r="J82" i="27"/>
  <c r="J83" i="27"/>
  <c r="J84" i="27"/>
  <c r="J85" i="27"/>
  <c r="J86" i="27"/>
  <c r="J87" i="27"/>
  <c r="J88" i="27"/>
  <c r="J89" i="27"/>
  <c r="J90" i="27"/>
  <c r="J91" i="27"/>
  <c r="J92" i="27"/>
  <c r="J93" i="27"/>
  <c r="J94" i="27"/>
  <c r="J95" i="27"/>
  <c r="J96" i="27"/>
  <c r="J97" i="27"/>
  <c r="J98" i="27"/>
  <c r="J99" i="27"/>
  <c r="J100" i="27"/>
  <c r="J101" i="27"/>
  <c r="J102" i="27"/>
  <c r="J103" i="27"/>
  <c r="J104" i="27"/>
  <c r="J105" i="27"/>
  <c r="J106" i="27"/>
  <c r="J107" i="27"/>
  <c r="J108" i="27"/>
  <c r="J109" i="27"/>
  <c r="J110" i="27"/>
  <c r="J111" i="27"/>
  <c r="J112" i="27"/>
  <c r="J113" i="27"/>
  <c r="J114" i="27"/>
  <c r="J115" i="27"/>
  <c r="J116" i="27"/>
  <c r="J117" i="27"/>
  <c r="J118" i="27"/>
  <c r="J120" i="27"/>
  <c r="F17" i="26"/>
  <c r="G17" i="26"/>
  <c r="D32" i="13" l="1"/>
  <c r="H4" i="26" l="1"/>
  <c r="H6" i="26" s="1"/>
  <c r="H4" i="27"/>
  <c r="I121" i="27"/>
  <c r="G121" i="27"/>
  <c r="F121" i="27"/>
  <c r="J6" i="27"/>
  <c r="H7" i="26" l="1"/>
  <c r="H8" i="26" s="1"/>
  <c r="H9" i="26" s="1"/>
  <c r="D34" i="13"/>
  <c r="D31" i="13"/>
  <c r="D33" i="13"/>
  <c r="D30" i="13"/>
  <c r="H6" i="27"/>
  <c r="H7" i="27" s="1"/>
  <c r="H8" i="27" s="1"/>
  <c r="H9" i="27" s="1"/>
  <c r="H10" i="27" s="1"/>
  <c r="H11" i="27" s="1"/>
  <c r="H12" i="27" s="1"/>
  <c r="H13" i="27" s="1"/>
  <c r="H14" i="27" s="1"/>
  <c r="H15" i="27" s="1"/>
  <c r="H16" i="27" s="1"/>
  <c r="H17" i="27" s="1"/>
  <c r="H18" i="27" s="1"/>
  <c r="H19" i="27" s="1"/>
  <c r="H20" i="27" s="1"/>
  <c r="H21" i="27" s="1"/>
  <c r="H22" i="27" s="1"/>
  <c r="H23" i="27" s="1"/>
  <c r="H24" i="27" s="1"/>
  <c r="H25" i="27" s="1"/>
  <c r="H26" i="27" s="1"/>
  <c r="H27" i="27" s="1"/>
  <c r="H28" i="27" s="1"/>
  <c r="H29" i="27" s="1"/>
  <c r="H30" i="27" s="1"/>
  <c r="H31" i="27" s="1"/>
  <c r="H32" i="27" s="1"/>
  <c r="H33" i="27" s="1"/>
  <c r="H34" i="27" s="1"/>
  <c r="H35" i="27" s="1"/>
  <c r="H36" i="27" s="1"/>
  <c r="H37" i="27" s="1"/>
  <c r="H38" i="27" s="1"/>
  <c r="H39" i="27" s="1"/>
  <c r="H40" i="27" s="1"/>
  <c r="H41" i="27" s="1"/>
  <c r="H42" i="27" s="1"/>
  <c r="H43" i="27" s="1"/>
  <c r="J121" i="27"/>
  <c r="XDE121" i="27"/>
  <c r="H10" i="26" l="1"/>
  <c r="H11" i="26" s="1"/>
  <c r="H12" i="26" s="1"/>
  <c r="H13" i="26" s="1"/>
  <c r="H14" i="26" s="1"/>
  <c r="H15" i="26" s="1"/>
  <c r="H16" i="26" s="1"/>
  <c r="H17" i="26" s="1"/>
  <c r="D37" i="13"/>
  <c r="H44" i="27"/>
  <c r="H45" i="27" s="1"/>
  <c r="H46" i="27" s="1"/>
  <c r="H47" i="27" s="1"/>
  <c r="H48" i="27" s="1"/>
  <c r="H49" i="27" s="1"/>
  <c r="H50" i="27" s="1"/>
  <c r="H51" i="27" s="1"/>
  <c r="H52" i="27" l="1"/>
  <c r="H53" i="27" s="1"/>
  <c r="H54" i="27" s="1"/>
  <c r="H55" i="27" s="1"/>
  <c r="H56" i="27" s="1"/>
  <c r="H57" i="27" s="1"/>
  <c r="H58" i="27" s="1"/>
  <c r="H59" i="27" s="1"/>
  <c r="H60" i="27" s="1"/>
  <c r="H61" i="27" s="1"/>
  <c r="H62" i="27" s="1"/>
  <c r="H63" i="27" s="1"/>
  <c r="B37" i="13" l="1"/>
  <c r="B21" i="13"/>
  <c r="D19" i="13" l="1"/>
  <c r="D21" i="13" l="1"/>
  <c r="D40" i="13" l="1"/>
  <c r="H64" i="27" l="1"/>
  <c r="H65" i="27" l="1"/>
  <c r="H66" i="27" s="1"/>
  <c r="H67" i="27" s="1"/>
  <c r="H68" i="27" s="1"/>
  <c r="H69" i="27" s="1"/>
  <c r="H70" i="27" s="1"/>
  <c r="H71" i="27" s="1"/>
  <c r="H72" i="27" s="1"/>
  <c r="H73" i="27" s="1"/>
  <c r="H74" i="27" l="1"/>
  <c r="H75" i="27" s="1"/>
  <c r="H76" i="27" s="1"/>
  <c r="H77" i="27" s="1"/>
  <c r="H78" i="27" s="1"/>
  <c r="H79" i="27" s="1"/>
  <c r="H80" i="27" s="1"/>
  <c r="H81" i="27" s="1"/>
  <c r="H82" i="27" s="1"/>
  <c r="H83" i="27" s="1"/>
  <c r="H84" i="27" s="1"/>
  <c r="H85" i="27" s="1"/>
  <c r="H86" i="27" s="1"/>
  <c r="H87" i="27" s="1"/>
  <c r="H88" i="27" s="1"/>
  <c r="H89" i="27" s="1"/>
  <c r="H90" i="27" s="1"/>
  <c r="H91" i="27" s="1"/>
  <c r="H92" i="27" s="1"/>
  <c r="H93" i="27" s="1"/>
  <c r="H94" i="27" s="1"/>
  <c r="H95" i="27" s="1"/>
  <c r="H96" i="27" s="1"/>
  <c r="H97" i="27" s="1"/>
  <c r="H98" i="27" s="1"/>
  <c r="H99" i="27" s="1"/>
  <c r="H100" i="27" s="1"/>
  <c r="H101" i="27" s="1"/>
  <c r="H102" i="27" s="1"/>
  <c r="H103" i="27" s="1"/>
  <c r="H104" i="27" s="1"/>
  <c r="H105" i="27" s="1"/>
  <c r="H106" i="27" s="1"/>
  <c r="H107" i="27" s="1"/>
  <c r="H108" i="27" s="1"/>
  <c r="H109" i="27" s="1"/>
  <c r="H110" i="27" s="1"/>
  <c r="H111" i="27" s="1"/>
  <c r="H112" i="27" s="1"/>
  <c r="H113" i="27" s="1"/>
  <c r="H114" i="27" s="1"/>
  <c r="H115" i="27" s="1"/>
  <c r="H116" i="27" s="1"/>
  <c r="H117" i="27" s="1"/>
  <c r="H118" i="27" s="1"/>
  <c r="H119" i="27" l="1"/>
  <c r="H120" i="27" s="1"/>
  <c r="H121" i="27" s="1"/>
</calcChain>
</file>

<file path=xl/sharedStrings.xml><?xml version="1.0" encoding="utf-8"?>
<sst xmlns="http://schemas.openxmlformats.org/spreadsheetml/2006/main" count="593" uniqueCount="382">
  <si>
    <t>Date</t>
  </si>
  <si>
    <t>Invoice No.</t>
  </si>
  <si>
    <t>Gross</t>
  </si>
  <si>
    <t>VAT</t>
  </si>
  <si>
    <t>Net</t>
  </si>
  <si>
    <t>Interest</t>
  </si>
  <si>
    <t>Invoice</t>
  </si>
  <si>
    <t>PAYMENTS</t>
  </si>
  <si>
    <t>Supplier</t>
  </si>
  <si>
    <t>Description</t>
  </si>
  <si>
    <t>Less: Unpresented</t>
  </si>
  <si>
    <t>Payments</t>
  </si>
  <si>
    <t>Cashbook</t>
  </si>
  <si>
    <t>Barclays Current Account</t>
  </si>
  <si>
    <t>Prepared by: Charlotte Rust, Responsible Financial Officer</t>
  </si>
  <si>
    <t>Dog Bins</t>
  </si>
  <si>
    <t>Balance</t>
  </si>
  <si>
    <t>External Audit</t>
  </si>
  <si>
    <t>Bank Reconciliation - General Account</t>
  </si>
  <si>
    <t>BALANCE TOTAL</t>
  </si>
  <si>
    <t>HMRC</t>
  </si>
  <si>
    <t>VAT Claim</t>
  </si>
  <si>
    <t xml:space="preserve">Balance per bank statements as at </t>
  </si>
  <si>
    <t xml:space="preserve">Net balances at </t>
  </si>
  <si>
    <t>Closing Balance</t>
  </si>
  <si>
    <t>Reserves</t>
  </si>
  <si>
    <t>Add: Bank Account Receipts</t>
  </si>
  <si>
    <t xml:space="preserve">Less: Bank Account Payments </t>
  </si>
  <si>
    <t>Less: Reserves Payments</t>
  </si>
  <si>
    <t>Reserves Account</t>
  </si>
  <si>
    <t>Receipts</t>
  </si>
  <si>
    <t>Add: Reserves Receipts</t>
  </si>
  <si>
    <t>TRANSFERS</t>
  </si>
  <si>
    <t>Rockland St Mary with Hellington Parish Council</t>
  </si>
  <si>
    <t>Salvation Army</t>
  </si>
  <si>
    <t>Bird Hide</t>
  </si>
  <si>
    <t>Financial year ending 31 March 2026</t>
  </si>
  <si>
    <t>Opening balance at 1 April 2025 - General Account</t>
  </si>
  <si>
    <t>Opening balance at 1 April 2025 - Reserves</t>
  </si>
  <si>
    <t>Opening balance at 1 April 2025 - Bird Hide</t>
  </si>
  <si>
    <t>Add: Bird Hide Receipts</t>
  </si>
  <si>
    <t>Less: Bird Hide Payments</t>
  </si>
  <si>
    <t>P1</t>
  </si>
  <si>
    <t>02.04.2025</t>
  </si>
  <si>
    <t>24/25 year end sweep</t>
  </si>
  <si>
    <t>TRANSFER</t>
  </si>
  <si>
    <t>Transfer</t>
  </si>
  <si>
    <t>R1</t>
  </si>
  <si>
    <t>End of year sweep</t>
  </si>
  <si>
    <t>P2</t>
  </si>
  <si>
    <t>03.04.2025</t>
  </si>
  <si>
    <t>P3</t>
  </si>
  <si>
    <t>April Expenses</t>
  </si>
  <si>
    <t>P4</t>
  </si>
  <si>
    <t>Mrs J Rogers</t>
  </si>
  <si>
    <t>P5</t>
  </si>
  <si>
    <t>PAYE up to 5th April</t>
  </si>
  <si>
    <t>R2</t>
  </si>
  <si>
    <t>11.04.2025</t>
  </si>
  <si>
    <t>VE Grant grant</t>
  </si>
  <si>
    <t>R3</t>
  </si>
  <si>
    <t>17.04.2025</t>
  </si>
  <si>
    <t>CIL</t>
  </si>
  <si>
    <t>Signed Chair</t>
  </si>
  <si>
    <t>Signed RFO</t>
  </si>
  <si>
    <t>March Invoice</t>
  </si>
  <si>
    <t>Safety Sign</t>
  </si>
  <si>
    <t>R4</t>
  </si>
  <si>
    <t>25.04.2025</t>
  </si>
  <si>
    <t>April Precept</t>
  </si>
  <si>
    <t>P6</t>
  </si>
  <si>
    <t>28.04.2025</t>
  </si>
  <si>
    <t>April Study</t>
  </si>
  <si>
    <t>P7</t>
  </si>
  <si>
    <t>April Salary &amp; WFH</t>
  </si>
  <si>
    <t>R5</t>
  </si>
  <si>
    <t>R6</t>
  </si>
  <si>
    <t>06.05.2025</t>
  </si>
  <si>
    <t>March 2025 455kgs</t>
  </si>
  <si>
    <t>P8</t>
  </si>
  <si>
    <t>08.05.2025</t>
  </si>
  <si>
    <t>Hellington CIL 25/26</t>
  </si>
  <si>
    <t>R7</t>
  </si>
  <si>
    <t>R8</t>
  </si>
  <si>
    <t>DHS Landscaping payment</t>
  </si>
  <si>
    <t>P9</t>
  </si>
  <si>
    <t>P10</t>
  </si>
  <si>
    <t>April Invoice</t>
  </si>
  <si>
    <t>P11</t>
  </si>
  <si>
    <t>Poor's Trust</t>
  </si>
  <si>
    <t>Staithe CP Lease</t>
  </si>
  <si>
    <t>P12</t>
  </si>
  <si>
    <t>DHS Landscaping</t>
  </si>
  <si>
    <t>Pond platform</t>
  </si>
  <si>
    <t>P13</t>
  </si>
  <si>
    <t>PAYE and NI up to 5th May</t>
  </si>
  <si>
    <t>P14</t>
  </si>
  <si>
    <t>May expenses</t>
  </si>
  <si>
    <t>10.24-10.25</t>
  </si>
  <si>
    <t>P15</t>
  </si>
  <si>
    <t>23.05.2025</t>
  </si>
  <si>
    <t>Mr P Francis</t>
  </si>
  <si>
    <t>BHD expenses</t>
  </si>
  <si>
    <t>P16</t>
  </si>
  <si>
    <t>Clear Council</t>
  </si>
  <si>
    <t>25/26 Insurance</t>
  </si>
  <si>
    <t>P17</t>
  </si>
  <si>
    <t>28.05.2025</t>
  </si>
  <si>
    <t>May Study</t>
  </si>
  <si>
    <t>P18</t>
  </si>
  <si>
    <t>May Salary and WFH</t>
  </si>
  <si>
    <t>R9</t>
  </si>
  <si>
    <t>PAYE up to 5th May</t>
  </si>
  <si>
    <t>R10</t>
  </si>
  <si>
    <t>02.06.2025</t>
  </si>
  <si>
    <t>Barclays</t>
  </si>
  <si>
    <t>R11</t>
  </si>
  <si>
    <t>P19</t>
  </si>
  <si>
    <t>06.06.2025</t>
  </si>
  <si>
    <t>P20</t>
  </si>
  <si>
    <t>25/26 Membership</t>
  </si>
  <si>
    <t>Mr R Goreham</t>
  </si>
  <si>
    <t>Internal Audit 24/25</t>
  </si>
  <si>
    <t>Surlingham Parish Council</t>
  </si>
  <si>
    <t>SLCC payments</t>
  </si>
  <si>
    <t xml:space="preserve">PAYE and NI up to 5th June </t>
  </si>
  <si>
    <t>Play Area Training</t>
  </si>
  <si>
    <t>R12</t>
  </si>
  <si>
    <t>09.06.2025</t>
  </si>
  <si>
    <t>Grass cutting 25/26</t>
  </si>
  <si>
    <t>P21</t>
  </si>
  <si>
    <t>P22</t>
  </si>
  <si>
    <t>P23</t>
  </si>
  <si>
    <t>P24</t>
  </si>
  <si>
    <t>P25</t>
  </si>
  <si>
    <t>IAS/RSH 00503</t>
  </si>
  <si>
    <t>27.06.2025</t>
  </si>
  <si>
    <t>Roydons Trust</t>
  </si>
  <si>
    <t>R13</t>
  </si>
  <si>
    <t>30.06.2025</t>
  </si>
  <si>
    <t>Norfolk County Council</t>
  </si>
  <si>
    <t>SAM2 repairs - KMB</t>
  </si>
  <si>
    <t>P26</t>
  </si>
  <si>
    <t>June Salary and WFH</t>
  </si>
  <si>
    <t>R14</t>
  </si>
  <si>
    <t>PAYE up to 5th June</t>
  </si>
  <si>
    <t>P27</t>
  </si>
  <si>
    <t>02.07.2025</t>
  </si>
  <si>
    <t>R15</t>
  </si>
  <si>
    <t>Accounts</t>
  </si>
  <si>
    <t>Transfer SAM repair</t>
  </si>
  <si>
    <t>P28</t>
  </si>
  <si>
    <t>03.07.2025</t>
  </si>
  <si>
    <t>June Invoice</t>
  </si>
  <si>
    <t>P29</t>
  </si>
  <si>
    <t>NI Contribution</t>
  </si>
  <si>
    <t>P30</t>
  </si>
  <si>
    <t>04.07.2025</t>
  </si>
  <si>
    <t>R16</t>
  </si>
  <si>
    <t>Paper recycling claim</t>
  </si>
  <si>
    <t>P31</t>
  </si>
  <si>
    <t>25.07.2025</t>
  </si>
  <si>
    <t>Mr M Rogers</t>
  </si>
  <si>
    <t>P32</t>
  </si>
  <si>
    <t>28.07.2025</t>
  </si>
  <si>
    <t>P33</t>
  </si>
  <si>
    <t>R17</t>
  </si>
  <si>
    <t>19.08.2025</t>
  </si>
  <si>
    <t>UK Power Networks</t>
  </si>
  <si>
    <t>Lease payment 2022-2025</t>
  </si>
  <si>
    <t>27.08.2025</t>
  </si>
  <si>
    <t>To reserves</t>
  </si>
  <si>
    <t>Substation lease arrears</t>
  </si>
  <si>
    <t>R18</t>
  </si>
  <si>
    <t>Substation Lease Arrears</t>
  </si>
  <si>
    <t>July expenses</t>
  </si>
  <si>
    <t>July Salary and WFH</t>
  </si>
  <si>
    <t>P34</t>
  </si>
  <si>
    <t>Woodchip for Play Area</t>
  </si>
  <si>
    <t>P35</t>
  </si>
  <si>
    <t>Defib4life</t>
  </si>
  <si>
    <t>Battery</t>
  </si>
  <si>
    <t>R19</t>
  </si>
  <si>
    <t>28.08.2025</t>
  </si>
  <si>
    <t>August Salary and WFH</t>
  </si>
  <si>
    <t>R20</t>
  </si>
  <si>
    <t>29.08.2025</t>
  </si>
  <si>
    <t>Lease 2025-26</t>
  </si>
  <si>
    <t>P36</t>
  </si>
  <si>
    <t>01.09.2025</t>
  </si>
  <si>
    <t>08.09.2025</t>
  </si>
  <si>
    <t>18.09.2025</t>
  </si>
  <si>
    <t>P37</t>
  </si>
  <si>
    <t>05.09.2025</t>
  </si>
  <si>
    <t>July and August Invoices</t>
  </si>
  <si>
    <t>P38</t>
  </si>
  <si>
    <t>PKF Littlejohn LLP</t>
  </si>
  <si>
    <t>P39</t>
  </si>
  <si>
    <t>P40</t>
  </si>
  <si>
    <t>South Norfolk District Council</t>
  </si>
  <si>
    <t>P41</t>
  </si>
  <si>
    <t>BWP Creative</t>
  </si>
  <si>
    <t>P42</t>
  </si>
  <si>
    <t>P43</t>
  </si>
  <si>
    <t>September expenses</t>
  </si>
  <si>
    <t>R21</t>
  </si>
  <si>
    <t>R23</t>
  </si>
  <si>
    <t>R22</t>
  </si>
  <si>
    <t>P44</t>
  </si>
  <si>
    <t>Microsoft</t>
  </si>
  <si>
    <t>365 subscription</t>
  </si>
  <si>
    <t>R24</t>
  </si>
  <si>
    <t xml:space="preserve">Precept </t>
  </si>
  <si>
    <t>Hall Hire Apr - Jul</t>
  </si>
  <si>
    <t>19.09.2025</t>
  </si>
  <si>
    <t>P45</t>
  </si>
  <si>
    <t>Website</t>
  </si>
  <si>
    <t>NO0362</t>
  </si>
  <si>
    <t>Email hosting and Domain Registration</t>
  </si>
  <si>
    <t>Final collection 1,874kgs</t>
  </si>
  <si>
    <t>P46</t>
  </si>
  <si>
    <t>29.09.2025</t>
  </si>
  <si>
    <t>September Salary and WFH</t>
  </si>
  <si>
    <t>06.10.2025</t>
  </si>
  <si>
    <t>R25</t>
  </si>
  <si>
    <t>P47</t>
  </si>
  <si>
    <t>September Invoice</t>
  </si>
  <si>
    <t>P48</t>
  </si>
  <si>
    <t>PAYE and NI up to 5th November</t>
  </si>
  <si>
    <t>P49</t>
  </si>
  <si>
    <t>October expenses</t>
  </si>
  <si>
    <t>P50</t>
  </si>
  <si>
    <t>10.10.2025</t>
  </si>
  <si>
    <t>PAYE and NI up to 5th October</t>
  </si>
  <si>
    <t>Stamps</t>
  </si>
  <si>
    <t>P51</t>
  </si>
  <si>
    <t>27.10.2025</t>
  </si>
  <si>
    <t>October Salary and WFH</t>
  </si>
  <si>
    <t>P52</t>
  </si>
  <si>
    <t>07.11.2025</t>
  </si>
  <si>
    <t>October Invoice</t>
  </si>
  <si>
    <t>P53</t>
  </si>
  <si>
    <t>November expenses</t>
  </si>
  <si>
    <t>GDPR</t>
  </si>
  <si>
    <t>November Salary and WFH</t>
  </si>
  <si>
    <t>PAYE and NI up to 5th December</t>
  </si>
  <si>
    <t>P54</t>
  </si>
  <si>
    <t>14.11.2025</t>
  </si>
  <si>
    <t>P55</t>
  </si>
  <si>
    <t>17.11.2025</t>
  </si>
  <si>
    <t>R26</t>
  </si>
  <si>
    <t>24.11.2025</t>
  </si>
  <si>
    <t>Cabinet Donation</t>
  </si>
  <si>
    <t>Lisa Reynolds</t>
  </si>
  <si>
    <t>Defib</t>
  </si>
  <si>
    <t>P56</t>
  </si>
  <si>
    <t>27.11.2025</t>
  </si>
  <si>
    <t>R27</t>
  </si>
  <si>
    <t>James Debbage</t>
  </si>
  <si>
    <t>R28</t>
  </si>
  <si>
    <t>Lupa UK Limited</t>
  </si>
  <si>
    <t>R29</t>
  </si>
  <si>
    <t>28.11.2025</t>
  </si>
  <si>
    <t>Michala Jane</t>
  </si>
  <si>
    <t>03.12.2025</t>
  </si>
  <si>
    <t>N Pike</t>
  </si>
  <si>
    <t>04.12.2025</t>
  </si>
  <si>
    <t>Printer paper</t>
  </si>
  <si>
    <t>05.12.2025</t>
  </si>
  <si>
    <t>P Flynn</t>
  </si>
  <si>
    <t>08.12.2025</t>
  </si>
  <si>
    <t>Arena Illustration</t>
  </si>
  <si>
    <t>09.12.2025</t>
  </si>
  <si>
    <t>Harper Carpentry</t>
  </si>
  <si>
    <t>R30</t>
  </si>
  <si>
    <t>R31</t>
  </si>
  <si>
    <t>P57</t>
  </si>
  <si>
    <t>R32</t>
  </si>
  <si>
    <t>R33</t>
  </si>
  <si>
    <t>R34</t>
  </si>
  <si>
    <t>R35</t>
  </si>
  <si>
    <t>SIM Distributors Ltd</t>
  </si>
  <si>
    <t>P58</t>
  </si>
  <si>
    <t>10.12.2025</t>
  </si>
  <si>
    <t>November Invoice</t>
  </si>
  <si>
    <t>P59</t>
  </si>
  <si>
    <t xml:space="preserve">Warm Room </t>
  </si>
  <si>
    <t>P60</t>
  </si>
  <si>
    <t>David Bracey</t>
  </si>
  <si>
    <t>Play Area Inspection</t>
  </si>
  <si>
    <t>P61</t>
  </si>
  <si>
    <t>Heart 2 Heart</t>
  </si>
  <si>
    <t>Defib Cabinet</t>
  </si>
  <si>
    <t>P62</t>
  </si>
  <si>
    <t>PAYE and NI up to 5th January</t>
  </si>
  <si>
    <t>P63</t>
  </si>
  <si>
    <t>December Salary and WFH</t>
  </si>
  <si>
    <t>P64</t>
  </si>
  <si>
    <t>December expenses</t>
  </si>
  <si>
    <t>R36</t>
  </si>
  <si>
    <t>Dr J Norris</t>
  </si>
  <si>
    <t>695PY002956621802</t>
  </si>
  <si>
    <t>EE</t>
  </si>
  <si>
    <t>P65</t>
  </si>
  <si>
    <t>15.12.2025</t>
  </si>
  <si>
    <t>Post Office</t>
  </si>
  <si>
    <t>R37</t>
  </si>
  <si>
    <t>30.12.2025</t>
  </si>
  <si>
    <t>P66</t>
  </si>
  <si>
    <t>09.01.2026</t>
  </si>
  <si>
    <t>December Invoice</t>
  </si>
  <si>
    <t>P67</t>
  </si>
  <si>
    <t>Wild Wings Ecology</t>
  </si>
  <si>
    <t>P68</t>
  </si>
  <si>
    <t>Council Training 21.01.26</t>
  </si>
  <si>
    <t>P69</t>
  </si>
  <si>
    <t>January expenses</t>
  </si>
  <si>
    <t>P70</t>
  </si>
  <si>
    <t>PAYE and NI up to 5th February</t>
  </si>
  <si>
    <t>Genetics Fee</t>
  </si>
  <si>
    <t>INV 1297</t>
  </si>
  <si>
    <t>P71</t>
  </si>
  <si>
    <t>R38</t>
  </si>
  <si>
    <t>R39</t>
  </si>
  <si>
    <t>16.01.2026</t>
  </si>
  <si>
    <t>Grant funding for St Marys Ruins</t>
  </si>
  <si>
    <t>P72</t>
  </si>
  <si>
    <t>27.01.2026</t>
  </si>
  <si>
    <t>January Salary and WFH</t>
  </si>
  <si>
    <t>P73</t>
  </si>
  <si>
    <t>30.01.2026</t>
  </si>
  <si>
    <t>SP Engraving</t>
  </si>
  <si>
    <t>Defib cabinet plaque</t>
  </si>
  <si>
    <t>P74</t>
  </si>
  <si>
    <t>Amazon</t>
  </si>
  <si>
    <t>Cleaning products for SPC - ERROR</t>
  </si>
  <si>
    <t>INV 44</t>
  </si>
  <si>
    <t>04.02.2026</t>
  </si>
  <si>
    <t>P75</t>
  </si>
  <si>
    <t>Football Net</t>
  </si>
  <si>
    <t>P76</t>
  </si>
  <si>
    <t>06.02.2026</t>
  </si>
  <si>
    <t>January Invoice</t>
  </si>
  <si>
    <t>P77</t>
  </si>
  <si>
    <t>Hall Hire (Jul - Mar)</t>
  </si>
  <si>
    <t>P78</t>
  </si>
  <si>
    <t>PAYE and NI up to 5th March</t>
  </si>
  <si>
    <t>P79</t>
  </si>
  <si>
    <t>February Salary and WFH</t>
  </si>
  <si>
    <t>R40</t>
  </si>
  <si>
    <t>10.02.2026</t>
  </si>
  <si>
    <t>R41</t>
  </si>
  <si>
    <t>12.02.2026</t>
  </si>
  <si>
    <t>Recycling Claim</t>
  </si>
  <si>
    <t>GB600EHXNMJTHI</t>
  </si>
  <si>
    <t>R42</t>
  </si>
  <si>
    <t>02.03.2026</t>
  </si>
  <si>
    <t>R43</t>
  </si>
  <si>
    <t>P80</t>
  </si>
  <si>
    <t>09.03.2026</t>
  </si>
  <si>
    <t>Payroll 25/26</t>
  </si>
  <si>
    <t>P81</t>
  </si>
  <si>
    <t>PAYE and NI up to 5th April</t>
  </si>
  <si>
    <t>P82</t>
  </si>
  <si>
    <t>March expenses</t>
  </si>
  <si>
    <t>P83</t>
  </si>
  <si>
    <t>February invoice</t>
  </si>
  <si>
    <t>P84</t>
  </si>
  <si>
    <t>23.03.2026</t>
  </si>
  <si>
    <t>2nd Brundall Scouts</t>
  </si>
  <si>
    <t>Hut repairs donation</t>
  </si>
  <si>
    <t>P85</t>
  </si>
  <si>
    <t>27.03.2026</t>
  </si>
  <si>
    <t>Caretaker</t>
  </si>
  <si>
    <t>Clerk</t>
  </si>
  <si>
    <t>Norfolk Association of Local Councils</t>
  </si>
  <si>
    <t>Frettenham Parish Council</t>
  </si>
  <si>
    <t>Parochial Church Council</t>
  </si>
  <si>
    <t>Rockland Wildfowlers Association</t>
  </si>
  <si>
    <t>Information Commissioners Office</t>
  </si>
  <si>
    <t>Net World Sports Ltd</t>
  </si>
  <si>
    <t>March Salary and WFH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</si>
</sst>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 diagonalUp="1">
      <left/>
      <right/>
      <top/>
      <bottom/>
      <diagonal style="thin">
        <color theme="0" tint="-0.14996795556505021"/>
      </diagonal>
    </border>
  </borders>
  <cellStyleXfs count="9">
    <xf numFmtId="0" fontId="0" fillId="0" borderId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64" fontId="5" fillId="0" borderId="0" xfId="0" applyNumberFormat="1" applyFont="1"/>
    <xf numFmtId="164" fontId="0" fillId="0" borderId="0" xfId="0" applyNumberFormat="1"/>
    <xf numFmtId="0" fontId="4" fillId="0" borderId="0" xfId="0" applyFont="1"/>
    <xf numFmtId="4" fontId="5" fillId="0" borderId="0" xfId="0" applyNumberFormat="1" applyFont="1"/>
    <xf numFmtId="164" fontId="5" fillId="0" borderId="0" xfId="0" applyNumberFormat="1" applyFont="1" applyAlignment="1">
      <alignment horizontal="center"/>
    </xf>
    <xf numFmtId="14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5" fillId="0" borderId="0" xfId="0" applyNumberFormat="1" applyFont="1" applyAlignment="1">
      <alignment horizontal="center" textRotation="90"/>
    </xf>
    <xf numFmtId="0" fontId="5" fillId="0" borderId="0" xfId="0" applyFont="1" applyAlignment="1">
      <alignment horizontal="center"/>
    </xf>
    <xf numFmtId="164" fontId="4" fillId="0" borderId="2" xfId="0" applyNumberFormat="1" applyFont="1" applyBorder="1"/>
    <xf numFmtId="164" fontId="8" fillId="0" borderId="0" xfId="0" applyNumberFormat="1" applyFont="1"/>
    <xf numFmtId="2" fontId="5" fillId="0" borderId="0" xfId="0" applyNumberFormat="1" applyFont="1"/>
    <xf numFmtId="16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  <xf numFmtId="164" fontId="5" fillId="0" borderId="5" xfId="0" applyNumberFormat="1" applyFont="1" applyBorder="1" applyAlignment="1">
      <alignment horizontal="right"/>
    </xf>
    <xf numFmtId="49" fontId="5" fillId="0" borderId="0" xfId="0" applyNumberFormat="1" applyFont="1" applyAlignment="1">
      <alignment horizontal="center" textRotation="60" wrapText="1"/>
    </xf>
    <xf numFmtId="0" fontId="10" fillId="0" borderId="0" xfId="0" applyFont="1"/>
    <xf numFmtId="0" fontId="9" fillId="0" borderId="0" xfId="0" applyFont="1"/>
    <xf numFmtId="44" fontId="11" fillId="0" borderId="0" xfId="2" applyFont="1"/>
    <xf numFmtId="0" fontId="11" fillId="0" borderId="0" xfId="0" applyFont="1"/>
    <xf numFmtId="44" fontId="10" fillId="0" borderId="0" xfId="2" applyFont="1"/>
    <xf numFmtId="14" fontId="5" fillId="0" borderId="0" xfId="0" applyNumberFormat="1" applyFont="1" applyAlignment="1">
      <alignment horizontal="center"/>
    </xf>
    <xf numFmtId="0" fontId="11" fillId="3" borderId="0" xfId="0" applyFont="1" applyFill="1"/>
    <xf numFmtId="0" fontId="9" fillId="3" borderId="0" xfId="0" applyFont="1" applyFill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top"/>
    </xf>
    <xf numFmtId="164" fontId="14" fillId="0" borderId="0" xfId="0" applyNumberFormat="1" applyFont="1"/>
    <xf numFmtId="0" fontId="5" fillId="0" borderId="0" xfId="0" applyFont="1" applyAlignment="1">
      <alignment horizontal="right"/>
    </xf>
    <xf numFmtId="164" fontId="14" fillId="0" borderId="0" xfId="0" applyNumberFormat="1" applyFont="1" applyAlignment="1">
      <alignment horizontal="right"/>
    </xf>
    <xf numFmtId="2" fontId="3" fillId="0" borderId="0" xfId="0" applyNumberFormat="1" applyFont="1" applyAlignment="1">
      <alignment vertical="top" wrapText="1"/>
    </xf>
    <xf numFmtId="164" fontId="15" fillId="0" borderId="2" xfId="0" applyNumberFormat="1" applyFont="1" applyBorder="1"/>
    <xf numFmtId="164" fontId="16" fillId="0" borderId="2" xfId="0" applyNumberFormat="1" applyFont="1" applyBorder="1"/>
    <xf numFmtId="164" fontId="15" fillId="0" borderId="0" xfId="0" applyNumberFormat="1" applyFont="1"/>
    <xf numFmtId="164" fontId="4" fillId="0" borderId="0" xfId="0" applyNumberFormat="1" applyFont="1"/>
    <xf numFmtId="2" fontId="4" fillId="0" borderId="0" xfId="0" applyNumberFormat="1" applyFont="1"/>
    <xf numFmtId="164" fontId="16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64" fontId="5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4" fillId="0" borderId="0" xfId="0" applyFont="1" applyAlignment="1">
      <alignment horizontal="left" vertical="top"/>
    </xf>
    <xf numFmtId="164" fontId="18" fillId="0" borderId="0" xfId="0" applyNumberFormat="1" applyFont="1"/>
    <xf numFmtId="0" fontId="10" fillId="2" borderId="0" xfId="0" applyFont="1" applyFill="1"/>
    <xf numFmtId="44" fontId="10" fillId="2" borderId="0" xfId="2" applyFont="1" applyFill="1"/>
    <xf numFmtId="44" fontId="11" fillId="2" borderId="0" xfId="2" applyFont="1" applyFill="1"/>
    <xf numFmtId="0" fontId="9" fillId="2" borderId="0" xfId="0" applyFont="1" applyFill="1"/>
    <xf numFmtId="0" fontId="11" fillId="2" borderId="0" xfId="0" applyFont="1" applyFill="1"/>
    <xf numFmtId="15" fontId="11" fillId="2" borderId="0" xfId="2" applyNumberFormat="1" applyFont="1" applyFill="1"/>
    <xf numFmtId="14" fontId="9" fillId="2" borderId="0" xfId="0" applyNumberFormat="1" applyFont="1" applyFill="1"/>
    <xf numFmtId="0" fontId="12" fillId="2" borderId="0" xfId="0" applyFont="1" applyFill="1"/>
    <xf numFmtId="44" fontId="11" fillId="2" borderId="3" xfId="2" applyFont="1" applyFill="1" applyBorder="1"/>
    <xf numFmtId="0" fontId="11" fillId="2" borderId="0" xfId="0" applyFont="1" applyFill="1" applyAlignment="1">
      <alignment horizontal="center"/>
    </xf>
    <xf numFmtId="164" fontId="11" fillId="2" borderId="0" xfId="0" applyNumberFormat="1" applyFont="1" applyFill="1"/>
    <xf numFmtId="14" fontId="11" fillId="2" borderId="0" xfId="0" applyNumberFormat="1" applyFont="1" applyFill="1"/>
    <xf numFmtId="44" fontId="11" fillId="2" borderId="2" xfId="2" applyFont="1" applyFill="1" applyBorder="1"/>
    <xf numFmtId="44" fontId="9" fillId="2" borderId="0" xfId="2" applyFont="1" applyFill="1"/>
    <xf numFmtId="44" fontId="11" fillId="2" borderId="0" xfId="2" applyFont="1" applyFill="1" applyBorder="1"/>
    <xf numFmtId="44" fontId="9" fillId="2" borderId="4" xfId="2" applyFont="1" applyFill="1" applyBorder="1"/>
    <xf numFmtId="14" fontId="13" fillId="2" borderId="0" xfId="0" applyNumberFormat="1" applyFont="1" applyFill="1"/>
    <xf numFmtId="0" fontId="11" fillId="2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5" fillId="0" borderId="0" xfId="0" applyNumberFormat="1" applyFont="1" applyAlignment="1">
      <alignment horizontal="center" vertical="center"/>
    </xf>
  </cellXfs>
  <cellStyles count="9">
    <cellStyle name="Comma 2" xfId="5" xr:uid="{FD26964D-B50F-448B-A7D8-A5DF8F4F3E46}"/>
    <cellStyle name="Comma 3" xfId="1" xr:uid="{00000000-0005-0000-0000-000001000000}"/>
    <cellStyle name="Comma 3 2" xfId="8" xr:uid="{EE6FEDB2-E96D-44BC-B9B9-A94ADBFF2C68}"/>
    <cellStyle name="Currency" xfId="2" builtinId="4"/>
    <cellStyle name="Currency 2" xfId="6" xr:uid="{D6A7ABD1-0E8E-4FCD-AF3B-B1DF6DC86333}"/>
    <cellStyle name="Normal" xfId="0" builtinId="0"/>
    <cellStyle name="Normal 2" xfId="3" xr:uid="{00000000-0005-0000-0000-000004000000}"/>
    <cellStyle name="Normal 3" xfId="4" xr:uid="{00000000-0005-0000-0000-000005000000}"/>
    <cellStyle name="Percent 2" xfId="7" xr:uid="{5C7441C0-332F-4358-99BD-E4BBAB2E0773}"/>
  </cellStyles>
  <dxfs count="11"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colors>
    <mruColors>
      <color rgb="FFCCFFCC"/>
      <color rgb="FFFFFFCC"/>
      <color rgb="FF99FF99"/>
      <color rgb="FF66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69EB8-9CCA-4D03-B8EF-A9EA110EF6FF}">
  <sheetPr codeName="Sheet4">
    <pageSetUpPr fitToPage="1"/>
  </sheetPr>
  <dimension ref="A1:XDE128"/>
  <sheetViews>
    <sheetView tabSelected="1" zoomScale="90" zoomScaleNormal="90" workbookViewId="0">
      <pane ySplit="3" topLeftCell="A4" activePane="bottomLeft" state="frozen"/>
      <selection activeCell="I202" sqref="I202"/>
      <selection pane="bottomLeft" activeCell="J128" sqref="J128"/>
    </sheetView>
  </sheetViews>
  <sheetFormatPr defaultColWidth="9.140625" defaultRowHeight="15" customHeight="1" x14ac:dyDescent="0.25"/>
  <cols>
    <col min="1" max="1" width="4.85546875" style="29" customWidth="1"/>
    <col min="2" max="2" width="12.7109375" style="1" customWidth="1"/>
    <col min="3" max="3" width="21.5703125" style="29" customWidth="1"/>
    <col min="4" max="4" width="34.140625" style="1" customWidth="1"/>
    <col min="5" max="5" width="35.85546875" style="1" customWidth="1"/>
    <col min="6" max="6" width="11.42578125" style="2" customWidth="1"/>
    <col min="7" max="7" width="11.42578125" style="32" customWidth="1"/>
    <col min="8" max="10" width="11.42578125" style="2" customWidth="1"/>
    <col min="11" max="16384" width="9.140625" style="1"/>
  </cols>
  <sheetData>
    <row r="1" spans="1:10" ht="15" customHeight="1" x14ac:dyDescent="0.25">
      <c r="B1" s="4" t="s">
        <v>7</v>
      </c>
      <c r="C1" s="49"/>
    </row>
    <row r="2" spans="1:10" ht="15.75" customHeight="1" x14ac:dyDescent="0.25">
      <c r="B2" s="4"/>
      <c r="C2" s="49"/>
    </row>
    <row r="3" spans="1:10" ht="75" customHeight="1" x14ac:dyDescent="0.25">
      <c r="B3" s="33" t="s">
        <v>0</v>
      </c>
      <c r="C3" s="30" t="s">
        <v>1</v>
      </c>
      <c r="D3" s="1" t="s">
        <v>8</v>
      </c>
      <c r="E3" s="1" t="s">
        <v>9</v>
      </c>
      <c r="F3" s="2" t="s">
        <v>30</v>
      </c>
      <c r="G3" s="34" t="s">
        <v>11</v>
      </c>
      <c r="H3" s="16" t="s">
        <v>16</v>
      </c>
      <c r="I3" s="16" t="s">
        <v>3</v>
      </c>
      <c r="J3" s="19" t="s">
        <v>4</v>
      </c>
    </row>
    <row r="4" spans="1:10" ht="15" customHeight="1" x14ac:dyDescent="0.25">
      <c r="G4" s="34"/>
      <c r="H4" s="16">
        <f>'Bank Recon'!D26</f>
        <v>1322.06</v>
      </c>
      <c r="I4" s="16"/>
      <c r="J4" s="16"/>
    </row>
    <row r="5" spans="1:10" ht="15" customHeight="1" x14ac:dyDescent="0.25">
      <c r="B5" s="1" t="s">
        <v>0</v>
      </c>
      <c r="D5" s="1" t="s">
        <v>6</v>
      </c>
      <c r="E5" s="1" t="s">
        <v>9</v>
      </c>
      <c r="G5" s="34" t="s">
        <v>2</v>
      </c>
      <c r="H5" s="16"/>
      <c r="I5" s="16" t="s">
        <v>3</v>
      </c>
      <c r="J5" s="16" t="s">
        <v>4</v>
      </c>
    </row>
    <row r="6" spans="1:10" ht="15" customHeight="1" x14ac:dyDescent="0.25">
      <c r="A6" s="29" t="s">
        <v>42</v>
      </c>
      <c r="B6" s="7" t="s">
        <v>43</v>
      </c>
      <c r="C6" s="30"/>
      <c r="D6" s="1" t="s">
        <v>32</v>
      </c>
      <c r="E6" s="1" t="s">
        <v>44</v>
      </c>
      <c r="G6" s="32">
        <v>822.06</v>
      </c>
      <c r="H6" s="16">
        <f>IF($F6&gt;0,$H$4+$F6,IF($G6&gt;0,$H$4-$G6,$H$4))</f>
        <v>500</v>
      </c>
      <c r="I6" s="5">
        <v>0</v>
      </c>
      <c r="J6" s="2">
        <f>G6-I6</f>
        <v>822.06</v>
      </c>
    </row>
    <row r="7" spans="1:10" s="2" customFormat="1" ht="15" customHeight="1" x14ac:dyDescent="0.25">
      <c r="A7" s="48" t="s">
        <v>49</v>
      </c>
      <c r="B7" s="2" t="s">
        <v>50</v>
      </c>
      <c r="C7" s="30"/>
      <c r="D7" s="2" t="s">
        <v>373</v>
      </c>
      <c r="E7" s="2" t="s">
        <v>65</v>
      </c>
      <c r="G7" s="32">
        <v>333.5</v>
      </c>
      <c r="H7" s="2">
        <f>IF($F7&gt;0,$H6+$F7,IF($G7&gt;0,$H6-$G7,$H6))</f>
        <v>166.5</v>
      </c>
      <c r="I7" s="5">
        <v>0</v>
      </c>
      <c r="J7" s="2">
        <f t="shared" ref="J7:J70" si="0">G7-I7</f>
        <v>333.5</v>
      </c>
    </row>
    <row r="8" spans="1:10" ht="15" customHeight="1" x14ac:dyDescent="0.25">
      <c r="A8" s="29" t="s">
        <v>51</v>
      </c>
      <c r="B8" s="2" t="s">
        <v>50</v>
      </c>
      <c r="C8" s="30"/>
      <c r="D8" s="1" t="s">
        <v>374</v>
      </c>
      <c r="E8" s="1" t="s">
        <v>52</v>
      </c>
      <c r="F8" s="16"/>
      <c r="G8" s="32">
        <v>5.82</v>
      </c>
      <c r="H8" s="16">
        <f t="shared" ref="H8:H19" si="1">IF($F8&gt;0,$H7+$F8,IF($G8&gt;0,$H7-$G8,$H7))</f>
        <v>160.68</v>
      </c>
      <c r="I8" s="5">
        <v>0</v>
      </c>
      <c r="J8" s="2">
        <f t="shared" si="0"/>
        <v>5.82</v>
      </c>
    </row>
    <row r="9" spans="1:10" s="2" customFormat="1" ht="15" customHeight="1" x14ac:dyDescent="0.25">
      <c r="A9" s="48" t="s">
        <v>53</v>
      </c>
      <c r="B9" s="2" t="s">
        <v>50</v>
      </c>
      <c r="C9" s="29"/>
      <c r="D9" s="2" t="s">
        <v>54</v>
      </c>
      <c r="E9" s="2" t="s">
        <v>66</v>
      </c>
      <c r="G9" s="32">
        <v>13.28</v>
      </c>
      <c r="H9" s="2">
        <f t="shared" si="1"/>
        <v>147.4</v>
      </c>
      <c r="I9" s="5">
        <v>2.2200000000000002</v>
      </c>
      <c r="J9" s="2">
        <f t="shared" si="0"/>
        <v>11.059999999999999</v>
      </c>
    </row>
    <row r="10" spans="1:10" ht="15" customHeight="1" x14ac:dyDescent="0.25">
      <c r="A10" s="29" t="s">
        <v>55</v>
      </c>
      <c r="B10" s="2" t="s">
        <v>50</v>
      </c>
      <c r="C10" s="30"/>
      <c r="D10" s="1" t="s">
        <v>20</v>
      </c>
      <c r="E10" s="1" t="s">
        <v>56</v>
      </c>
      <c r="G10" s="32">
        <v>20.6</v>
      </c>
      <c r="H10" s="16">
        <f t="shared" si="1"/>
        <v>126.80000000000001</v>
      </c>
      <c r="I10" s="5">
        <v>0</v>
      </c>
      <c r="J10" s="2">
        <f t="shared" si="0"/>
        <v>20.6</v>
      </c>
    </row>
    <row r="11" spans="1:10" s="2" customFormat="1" ht="15" customHeight="1" x14ac:dyDescent="0.25">
      <c r="A11" s="48" t="s">
        <v>57</v>
      </c>
      <c r="B11" s="2" t="s">
        <v>58</v>
      </c>
      <c r="C11" s="30"/>
      <c r="D11" s="2" t="s">
        <v>199</v>
      </c>
      <c r="E11" s="2" t="s">
        <v>59</v>
      </c>
      <c r="F11" s="2">
        <v>300</v>
      </c>
      <c r="G11" s="32"/>
      <c r="H11" s="2">
        <f t="shared" si="1"/>
        <v>426.8</v>
      </c>
      <c r="I11" s="2">
        <v>0</v>
      </c>
      <c r="J11" s="2">
        <f t="shared" si="0"/>
        <v>0</v>
      </c>
    </row>
    <row r="12" spans="1:10" s="2" customFormat="1" ht="15" customHeight="1" x14ac:dyDescent="0.25">
      <c r="A12" s="48" t="s">
        <v>60</v>
      </c>
      <c r="B12" s="2" t="s">
        <v>61</v>
      </c>
      <c r="C12" s="30"/>
      <c r="D12" s="2" t="s">
        <v>199</v>
      </c>
      <c r="E12" s="2" t="s">
        <v>62</v>
      </c>
      <c r="F12" s="2">
        <v>537.44000000000005</v>
      </c>
      <c r="G12" s="32"/>
      <c r="H12" s="2">
        <f t="shared" si="1"/>
        <v>964.24</v>
      </c>
      <c r="I12" s="2">
        <v>0</v>
      </c>
      <c r="J12" s="2">
        <f t="shared" si="0"/>
        <v>0</v>
      </c>
    </row>
    <row r="13" spans="1:10" s="2" customFormat="1" ht="15" customHeight="1" x14ac:dyDescent="0.25">
      <c r="A13" s="48" t="s">
        <v>67</v>
      </c>
      <c r="B13" s="2" t="s">
        <v>68</v>
      </c>
      <c r="C13" s="30"/>
      <c r="D13" s="2" t="s">
        <v>199</v>
      </c>
      <c r="E13" s="2" t="s">
        <v>69</v>
      </c>
      <c r="F13" s="2">
        <v>8550</v>
      </c>
      <c r="G13" s="32"/>
      <c r="H13" s="2">
        <f t="shared" si="1"/>
        <v>9514.24</v>
      </c>
      <c r="I13" s="2">
        <v>0</v>
      </c>
      <c r="J13" s="2">
        <f t="shared" si="0"/>
        <v>0</v>
      </c>
    </row>
    <row r="14" spans="1:10" s="2" customFormat="1" ht="15" customHeight="1" x14ac:dyDescent="0.25">
      <c r="A14" s="48" t="s">
        <v>70</v>
      </c>
      <c r="B14" s="2" t="s">
        <v>71</v>
      </c>
      <c r="C14" s="29"/>
      <c r="D14" s="2" t="s">
        <v>374</v>
      </c>
      <c r="E14" s="2" t="s">
        <v>72</v>
      </c>
      <c r="G14" s="32">
        <v>97.38</v>
      </c>
      <c r="H14" s="2">
        <f t="shared" si="1"/>
        <v>9416.86</v>
      </c>
      <c r="I14" s="2">
        <v>0</v>
      </c>
      <c r="J14" s="2">
        <f t="shared" si="0"/>
        <v>97.38</v>
      </c>
    </row>
    <row r="15" spans="1:10" s="2" customFormat="1" ht="15" customHeight="1" x14ac:dyDescent="0.25">
      <c r="A15" s="48" t="s">
        <v>73</v>
      </c>
      <c r="B15" s="2" t="s">
        <v>71</v>
      </c>
      <c r="C15" s="29"/>
      <c r="D15" s="2" t="s">
        <v>374</v>
      </c>
      <c r="E15" s="2" t="s">
        <v>74</v>
      </c>
      <c r="G15" s="32">
        <v>462.24</v>
      </c>
      <c r="H15" s="2">
        <f t="shared" si="1"/>
        <v>8954.6200000000008</v>
      </c>
      <c r="I15" s="2">
        <v>0</v>
      </c>
      <c r="J15" s="2">
        <f t="shared" si="0"/>
        <v>462.24</v>
      </c>
    </row>
    <row r="16" spans="1:10" s="2" customFormat="1" ht="15" customHeight="1" x14ac:dyDescent="0.25">
      <c r="A16" s="48" t="s">
        <v>75</v>
      </c>
      <c r="B16" s="2" t="s">
        <v>71</v>
      </c>
      <c r="C16" s="30"/>
      <c r="D16" s="2" t="s">
        <v>374</v>
      </c>
      <c r="E16" s="2" t="s">
        <v>56</v>
      </c>
      <c r="F16" s="2">
        <v>20.6</v>
      </c>
      <c r="G16" s="32"/>
      <c r="H16" s="2">
        <f t="shared" si="1"/>
        <v>8975.2200000000012</v>
      </c>
      <c r="I16" s="2">
        <v>0</v>
      </c>
      <c r="J16" s="2">
        <f t="shared" si="0"/>
        <v>0</v>
      </c>
    </row>
    <row r="17" spans="1:10" s="2" customFormat="1" ht="15" customHeight="1" x14ac:dyDescent="0.25">
      <c r="A17" s="48" t="s">
        <v>76</v>
      </c>
      <c r="B17" s="2" t="s">
        <v>77</v>
      </c>
      <c r="C17" s="30"/>
      <c r="D17" s="2" t="s">
        <v>34</v>
      </c>
      <c r="E17" s="2" t="s">
        <v>78</v>
      </c>
      <c r="F17" s="2">
        <v>8.5299999999999994</v>
      </c>
      <c r="G17" s="32"/>
      <c r="H17" s="2">
        <f t="shared" si="1"/>
        <v>8983.7500000000018</v>
      </c>
      <c r="I17" s="2">
        <v>0</v>
      </c>
      <c r="J17" s="2">
        <f t="shared" si="0"/>
        <v>0</v>
      </c>
    </row>
    <row r="18" spans="1:10" s="2" customFormat="1" ht="15" customHeight="1" x14ac:dyDescent="0.25">
      <c r="A18" s="48" t="s">
        <v>79</v>
      </c>
      <c r="B18" s="2" t="s">
        <v>80</v>
      </c>
      <c r="C18" s="29"/>
      <c r="D18" s="2" t="s">
        <v>45</v>
      </c>
      <c r="E18" s="2" t="s">
        <v>81</v>
      </c>
      <c r="G18" s="32">
        <v>537.44000000000005</v>
      </c>
      <c r="H18" s="2">
        <f t="shared" si="1"/>
        <v>8446.3100000000013</v>
      </c>
      <c r="I18" s="2">
        <v>0</v>
      </c>
      <c r="J18" s="2">
        <f t="shared" si="0"/>
        <v>537.44000000000005</v>
      </c>
    </row>
    <row r="19" spans="1:10" s="2" customFormat="1" ht="15" customHeight="1" x14ac:dyDescent="0.25">
      <c r="A19" s="48" t="s">
        <v>83</v>
      </c>
      <c r="B19" s="2" t="s">
        <v>80</v>
      </c>
      <c r="C19" s="30"/>
      <c r="D19" s="2" t="s">
        <v>45</v>
      </c>
      <c r="E19" s="2" t="s">
        <v>84</v>
      </c>
      <c r="F19" s="54">
        <v>545</v>
      </c>
      <c r="G19" s="32"/>
      <c r="H19" s="2">
        <f t="shared" si="1"/>
        <v>8991.3100000000013</v>
      </c>
      <c r="I19" s="2">
        <v>0</v>
      </c>
      <c r="J19" s="2">
        <f t="shared" si="0"/>
        <v>0</v>
      </c>
    </row>
    <row r="20" spans="1:10" s="2" customFormat="1" ht="15" customHeight="1" x14ac:dyDescent="0.25">
      <c r="A20" s="48" t="s">
        <v>86</v>
      </c>
      <c r="B20" s="2" t="s">
        <v>80</v>
      </c>
      <c r="C20" s="29"/>
      <c r="D20" s="2" t="s">
        <v>373</v>
      </c>
      <c r="E20" s="2" t="s">
        <v>87</v>
      </c>
      <c r="G20" s="32">
        <v>402.5</v>
      </c>
      <c r="H20" s="2">
        <f>IF($F20&gt;0,$H19+$F20,IF($G20&gt;0,$H19-$G20,$H19))</f>
        <v>8588.8100000000013</v>
      </c>
      <c r="I20" s="2">
        <v>0</v>
      </c>
      <c r="J20" s="2">
        <f t="shared" si="0"/>
        <v>402.5</v>
      </c>
    </row>
    <row r="21" spans="1:10" s="2" customFormat="1" ht="15" customHeight="1" x14ac:dyDescent="0.25">
      <c r="A21" s="48" t="s">
        <v>88</v>
      </c>
      <c r="B21" s="2" t="s">
        <v>80</v>
      </c>
      <c r="C21" s="29" t="s">
        <v>98</v>
      </c>
      <c r="D21" s="2" t="s">
        <v>89</v>
      </c>
      <c r="E21" s="2" t="s">
        <v>90</v>
      </c>
      <c r="G21" s="32">
        <v>1100</v>
      </c>
      <c r="H21" s="2">
        <f t="shared" ref="H21:H40" si="2">IF($F21&gt;0,$H20+$F21,IF($G21&gt;0,$H20-$G21,$H20))</f>
        <v>7488.8100000000013</v>
      </c>
      <c r="I21" s="2">
        <v>0</v>
      </c>
      <c r="J21" s="2">
        <f t="shared" si="0"/>
        <v>1100</v>
      </c>
    </row>
    <row r="22" spans="1:10" s="2" customFormat="1" ht="15" customHeight="1" x14ac:dyDescent="0.25">
      <c r="A22" s="48" t="s">
        <v>91</v>
      </c>
      <c r="B22" s="2" t="s">
        <v>80</v>
      </c>
      <c r="C22" s="29">
        <v>1340</v>
      </c>
      <c r="D22" s="2" t="s">
        <v>92</v>
      </c>
      <c r="E22" s="2" t="s">
        <v>93</v>
      </c>
      <c r="G22" s="32">
        <v>654</v>
      </c>
      <c r="H22" s="2">
        <f t="shared" si="2"/>
        <v>6834.8100000000013</v>
      </c>
      <c r="I22" s="2">
        <v>109</v>
      </c>
      <c r="J22" s="2">
        <f t="shared" si="0"/>
        <v>545</v>
      </c>
    </row>
    <row r="23" spans="1:10" s="2" customFormat="1" ht="15" customHeight="1" x14ac:dyDescent="0.25">
      <c r="A23" s="48" t="s">
        <v>94</v>
      </c>
      <c r="B23" s="2" t="s">
        <v>80</v>
      </c>
      <c r="C23" s="30" t="s">
        <v>301</v>
      </c>
      <c r="D23" s="2" t="s">
        <v>20</v>
      </c>
      <c r="E23" s="2" t="s">
        <v>95</v>
      </c>
      <c r="G23" s="32">
        <v>30.29</v>
      </c>
      <c r="H23" s="2">
        <f t="shared" si="2"/>
        <v>6804.5200000000013</v>
      </c>
      <c r="I23" s="2">
        <v>0</v>
      </c>
      <c r="J23" s="2">
        <f t="shared" si="0"/>
        <v>30.29</v>
      </c>
    </row>
    <row r="24" spans="1:10" s="2" customFormat="1" ht="15" customHeight="1" x14ac:dyDescent="0.25">
      <c r="A24" s="48" t="s">
        <v>96</v>
      </c>
      <c r="B24" s="2" t="s">
        <v>80</v>
      </c>
      <c r="C24" s="29"/>
      <c r="D24" s="2" t="s">
        <v>374</v>
      </c>
      <c r="E24" s="2" t="s">
        <v>97</v>
      </c>
      <c r="G24" s="32">
        <v>3.96</v>
      </c>
      <c r="H24" s="2">
        <f t="shared" si="2"/>
        <v>6800.5600000000013</v>
      </c>
      <c r="I24" s="2">
        <v>0</v>
      </c>
      <c r="J24" s="2">
        <f t="shared" si="0"/>
        <v>3.96</v>
      </c>
    </row>
    <row r="25" spans="1:10" s="2" customFormat="1" ht="15" customHeight="1" x14ac:dyDescent="0.25">
      <c r="A25" s="48" t="s">
        <v>99</v>
      </c>
      <c r="B25" s="2" t="s">
        <v>100</v>
      </c>
      <c r="C25" s="30"/>
      <c r="D25" s="2" t="s">
        <v>101</v>
      </c>
      <c r="E25" s="2" t="s">
        <v>102</v>
      </c>
      <c r="G25" s="32">
        <v>82.99</v>
      </c>
      <c r="H25" s="2">
        <f t="shared" si="2"/>
        <v>6717.5700000000015</v>
      </c>
      <c r="I25" s="2">
        <v>0</v>
      </c>
      <c r="J25" s="2">
        <f t="shared" si="0"/>
        <v>82.99</v>
      </c>
    </row>
    <row r="26" spans="1:10" s="2" customFormat="1" ht="15" customHeight="1" x14ac:dyDescent="0.25">
      <c r="A26" s="48" t="s">
        <v>103</v>
      </c>
      <c r="B26" s="2" t="s">
        <v>100</v>
      </c>
      <c r="C26" s="29"/>
      <c r="D26" s="2" t="s">
        <v>104</v>
      </c>
      <c r="E26" s="2" t="s">
        <v>105</v>
      </c>
      <c r="G26" s="32">
        <v>959.84</v>
      </c>
      <c r="H26" s="2">
        <f t="shared" si="2"/>
        <v>5757.7300000000014</v>
      </c>
      <c r="I26" s="2">
        <v>0</v>
      </c>
      <c r="J26" s="2">
        <f t="shared" si="0"/>
        <v>959.84</v>
      </c>
    </row>
    <row r="27" spans="1:10" s="2" customFormat="1" ht="15" customHeight="1" x14ac:dyDescent="0.25">
      <c r="A27" s="48" t="s">
        <v>106</v>
      </c>
      <c r="B27" s="2" t="s">
        <v>107</v>
      </c>
      <c r="C27" s="29"/>
      <c r="D27" s="2" t="s">
        <v>374</v>
      </c>
      <c r="E27" s="2" t="s">
        <v>108</v>
      </c>
      <c r="G27" s="32">
        <v>77.900000000000006</v>
      </c>
      <c r="H27" s="2">
        <f t="shared" si="2"/>
        <v>5679.8300000000017</v>
      </c>
      <c r="I27" s="2">
        <v>0</v>
      </c>
      <c r="J27" s="2">
        <f t="shared" si="0"/>
        <v>77.900000000000006</v>
      </c>
    </row>
    <row r="28" spans="1:10" s="2" customFormat="1" ht="15" customHeight="1" x14ac:dyDescent="0.25">
      <c r="A28" s="48" t="s">
        <v>109</v>
      </c>
      <c r="B28" s="2" t="s">
        <v>107</v>
      </c>
      <c r="C28" s="30"/>
      <c r="D28" s="2" t="s">
        <v>374</v>
      </c>
      <c r="E28" s="2" t="s">
        <v>110</v>
      </c>
      <c r="G28" s="32">
        <v>462.24</v>
      </c>
      <c r="H28" s="2">
        <f t="shared" si="2"/>
        <v>5217.590000000002</v>
      </c>
      <c r="I28" s="2">
        <v>0</v>
      </c>
      <c r="J28" s="2">
        <f t="shared" si="0"/>
        <v>462.24</v>
      </c>
    </row>
    <row r="29" spans="1:10" s="2" customFormat="1" ht="15" customHeight="1" x14ac:dyDescent="0.25">
      <c r="A29" s="48" t="s">
        <v>111</v>
      </c>
      <c r="B29" s="2" t="s">
        <v>107</v>
      </c>
      <c r="C29" s="30"/>
      <c r="D29" s="2" t="s">
        <v>374</v>
      </c>
      <c r="E29" s="2" t="s">
        <v>112</v>
      </c>
      <c r="F29" s="2">
        <v>12.8</v>
      </c>
      <c r="G29" s="32"/>
      <c r="H29" s="2">
        <f t="shared" si="2"/>
        <v>5230.3900000000021</v>
      </c>
      <c r="I29" s="2">
        <v>0</v>
      </c>
      <c r="J29" s="2">
        <f t="shared" si="0"/>
        <v>0</v>
      </c>
    </row>
    <row r="30" spans="1:10" s="2" customFormat="1" ht="15" customHeight="1" x14ac:dyDescent="0.25">
      <c r="A30" s="48" t="s">
        <v>117</v>
      </c>
      <c r="B30" s="2" t="s">
        <v>118</v>
      </c>
      <c r="C30" s="29"/>
      <c r="D30" s="2" t="s">
        <v>373</v>
      </c>
      <c r="E30" s="2" t="s">
        <v>87</v>
      </c>
      <c r="G30" s="32">
        <v>379.5</v>
      </c>
      <c r="H30" s="2">
        <f t="shared" si="2"/>
        <v>4850.8900000000021</v>
      </c>
      <c r="I30" s="2">
        <v>0</v>
      </c>
      <c r="J30" s="2">
        <f t="shared" si="0"/>
        <v>379.5</v>
      </c>
    </row>
    <row r="31" spans="1:10" s="2" customFormat="1" ht="15" customHeight="1" x14ac:dyDescent="0.25">
      <c r="A31" s="48" t="s">
        <v>119</v>
      </c>
      <c r="B31" s="2" t="s">
        <v>118</v>
      </c>
      <c r="C31" s="29">
        <v>2392</v>
      </c>
      <c r="D31" s="2" t="s">
        <v>375</v>
      </c>
      <c r="E31" s="2" t="s">
        <v>120</v>
      </c>
      <c r="G31" s="32">
        <v>237.1</v>
      </c>
      <c r="H31" s="2">
        <f t="shared" si="2"/>
        <v>4613.7900000000018</v>
      </c>
      <c r="I31" s="2">
        <v>0</v>
      </c>
      <c r="J31" s="2">
        <f t="shared" si="0"/>
        <v>237.1</v>
      </c>
    </row>
    <row r="32" spans="1:10" s="2" customFormat="1" ht="15" customHeight="1" x14ac:dyDescent="0.25">
      <c r="A32" s="48" t="s">
        <v>130</v>
      </c>
      <c r="B32" s="2" t="s">
        <v>118</v>
      </c>
      <c r="C32" s="29" t="s">
        <v>135</v>
      </c>
      <c r="D32" s="2" t="s">
        <v>121</v>
      </c>
      <c r="E32" s="2" t="s">
        <v>122</v>
      </c>
      <c r="G32" s="32">
        <v>75</v>
      </c>
      <c r="H32" s="2">
        <f t="shared" si="2"/>
        <v>4538.7900000000018</v>
      </c>
      <c r="I32" s="2">
        <v>0</v>
      </c>
      <c r="J32" s="2">
        <f t="shared" si="0"/>
        <v>75</v>
      </c>
    </row>
    <row r="33" spans="1:10" s="2" customFormat="1" ht="15" customHeight="1" x14ac:dyDescent="0.25">
      <c r="A33" s="48" t="s">
        <v>131</v>
      </c>
      <c r="B33" s="2" t="s">
        <v>118</v>
      </c>
      <c r="C33" s="29">
        <v>5</v>
      </c>
      <c r="D33" s="2" t="s">
        <v>123</v>
      </c>
      <c r="E33" s="2" t="s">
        <v>124</v>
      </c>
      <c r="G33" s="32">
        <v>82.01</v>
      </c>
      <c r="H33" s="2">
        <f t="shared" si="2"/>
        <v>4456.7800000000016</v>
      </c>
      <c r="I33" s="2">
        <v>0</v>
      </c>
      <c r="J33" s="2">
        <f t="shared" si="0"/>
        <v>82.01</v>
      </c>
    </row>
    <row r="34" spans="1:10" s="2" customFormat="1" ht="15" customHeight="1" x14ac:dyDescent="0.25">
      <c r="A34" s="48" t="s">
        <v>132</v>
      </c>
      <c r="B34" s="2" t="s">
        <v>118</v>
      </c>
      <c r="C34" s="29"/>
      <c r="D34" s="2" t="s">
        <v>20</v>
      </c>
      <c r="E34" s="2" t="s">
        <v>125</v>
      </c>
      <c r="G34" s="32">
        <v>23.57</v>
      </c>
      <c r="H34" s="2">
        <f t="shared" si="2"/>
        <v>4433.2100000000019</v>
      </c>
      <c r="I34" s="2">
        <v>0</v>
      </c>
      <c r="J34" s="2">
        <f t="shared" si="0"/>
        <v>23.57</v>
      </c>
    </row>
    <row r="35" spans="1:10" s="2" customFormat="1" ht="15" customHeight="1" x14ac:dyDescent="0.25">
      <c r="A35" s="48" t="s">
        <v>133</v>
      </c>
      <c r="B35" s="2" t="s">
        <v>118</v>
      </c>
      <c r="C35" s="29"/>
      <c r="D35" s="2" t="s">
        <v>376</v>
      </c>
      <c r="E35" s="2" t="s">
        <v>126</v>
      </c>
      <c r="G35" s="32">
        <v>13.33</v>
      </c>
      <c r="H35" s="2">
        <f t="shared" si="2"/>
        <v>4419.8800000000019</v>
      </c>
      <c r="I35" s="2">
        <v>0</v>
      </c>
      <c r="J35" s="2">
        <f t="shared" si="0"/>
        <v>13.33</v>
      </c>
    </row>
    <row r="36" spans="1:10" s="2" customFormat="1" ht="15" customHeight="1" x14ac:dyDescent="0.25">
      <c r="A36" s="48" t="s">
        <v>134</v>
      </c>
      <c r="B36" s="2" t="s">
        <v>118</v>
      </c>
      <c r="C36" s="29"/>
      <c r="D36" s="2" t="s">
        <v>374</v>
      </c>
      <c r="E36" s="2" t="s">
        <v>97</v>
      </c>
      <c r="G36" s="32">
        <v>7.86</v>
      </c>
      <c r="H36" s="2">
        <f t="shared" si="2"/>
        <v>4412.0200000000023</v>
      </c>
      <c r="I36" s="2">
        <v>0</v>
      </c>
      <c r="J36" s="2">
        <f t="shared" si="0"/>
        <v>7.86</v>
      </c>
    </row>
    <row r="37" spans="1:10" s="2" customFormat="1" ht="15" customHeight="1" x14ac:dyDescent="0.25">
      <c r="A37" s="48" t="s">
        <v>127</v>
      </c>
      <c r="B37" s="2" t="s">
        <v>128</v>
      </c>
      <c r="C37" s="29">
        <v>2501</v>
      </c>
      <c r="D37" s="2" t="s">
        <v>377</v>
      </c>
      <c r="E37" s="2" t="s">
        <v>129</v>
      </c>
      <c r="F37" s="2">
        <v>125</v>
      </c>
      <c r="G37" s="32"/>
      <c r="H37" s="2">
        <f t="shared" si="2"/>
        <v>4537.0200000000023</v>
      </c>
      <c r="I37" s="2">
        <v>0</v>
      </c>
      <c r="J37" s="2">
        <f t="shared" si="0"/>
        <v>0</v>
      </c>
    </row>
    <row r="38" spans="1:10" s="2" customFormat="1" ht="15" customHeight="1" x14ac:dyDescent="0.25">
      <c r="A38" s="48" t="s">
        <v>142</v>
      </c>
      <c r="B38" s="2" t="s">
        <v>136</v>
      </c>
      <c r="C38" s="29"/>
      <c r="D38" s="2" t="s">
        <v>137</v>
      </c>
      <c r="E38" s="2" t="s">
        <v>59</v>
      </c>
      <c r="G38" s="32">
        <v>300</v>
      </c>
      <c r="H38" s="2">
        <f t="shared" si="2"/>
        <v>4237.0200000000023</v>
      </c>
      <c r="I38" s="2">
        <v>0</v>
      </c>
      <c r="J38" s="2">
        <f t="shared" si="0"/>
        <v>300</v>
      </c>
    </row>
    <row r="39" spans="1:10" s="2" customFormat="1" ht="15" customHeight="1" x14ac:dyDescent="0.25">
      <c r="A39" s="48" t="s">
        <v>138</v>
      </c>
      <c r="B39" s="2" t="s">
        <v>139</v>
      </c>
      <c r="C39" s="29">
        <v>2502</v>
      </c>
      <c r="D39" s="2" t="s">
        <v>140</v>
      </c>
      <c r="E39" s="2" t="s">
        <v>141</v>
      </c>
      <c r="F39" s="2">
        <v>1011</v>
      </c>
      <c r="G39" s="32"/>
      <c r="H39" s="2">
        <f t="shared" si="2"/>
        <v>5248.0200000000023</v>
      </c>
      <c r="I39" s="2">
        <v>0</v>
      </c>
      <c r="J39" s="2">
        <f t="shared" si="0"/>
        <v>0</v>
      </c>
    </row>
    <row r="40" spans="1:10" s="2" customFormat="1" ht="15" customHeight="1" x14ac:dyDescent="0.25">
      <c r="A40" s="48" t="s">
        <v>146</v>
      </c>
      <c r="B40" s="2" t="s">
        <v>139</v>
      </c>
      <c r="C40" s="30"/>
      <c r="D40" s="2" t="s">
        <v>374</v>
      </c>
      <c r="E40" s="2" t="s">
        <v>143</v>
      </c>
      <c r="G40" s="32">
        <v>462.24</v>
      </c>
      <c r="H40" s="2">
        <f t="shared" si="2"/>
        <v>4785.7800000000025</v>
      </c>
      <c r="I40" s="2">
        <v>0</v>
      </c>
      <c r="J40" s="2">
        <f t="shared" si="0"/>
        <v>462.24</v>
      </c>
    </row>
    <row r="41" spans="1:10" s="2" customFormat="1" ht="15" customHeight="1" x14ac:dyDescent="0.25">
      <c r="A41" s="48" t="s">
        <v>144</v>
      </c>
      <c r="B41" s="2" t="s">
        <v>139</v>
      </c>
      <c r="C41" s="30"/>
      <c r="D41" s="2" t="s">
        <v>374</v>
      </c>
      <c r="E41" s="2" t="s">
        <v>145</v>
      </c>
      <c r="F41" s="2">
        <v>9</v>
      </c>
      <c r="G41" s="32"/>
      <c r="H41" s="2">
        <f>IF($F41&gt;0,$H40+$F41,IF($G41&gt;0,$H40-$G41,$H40))</f>
        <v>4794.7800000000025</v>
      </c>
      <c r="I41" s="2">
        <v>0</v>
      </c>
      <c r="J41" s="2">
        <f t="shared" si="0"/>
        <v>0</v>
      </c>
    </row>
    <row r="42" spans="1:10" s="2" customFormat="1" ht="15" customHeight="1" x14ac:dyDescent="0.25">
      <c r="A42" s="48" t="s">
        <v>151</v>
      </c>
      <c r="B42" s="2" t="s">
        <v>147</v>
      </c>
      <c r="C42" s="29"/>
      <c r="D42" s="2" t="s">
        <v>25</v>
      </c>
      <c r="E42" s="2" t="s">
        <v>46</v>
      </c>
      <c r="G42" s="32">
        <v>1011</v>
      </c>
      <c r="H42" s="2">
        <f>IF($F42&gt;0,$H41+$F42,IF($G42&gt;0,$H41-$G42,$H41))</f>
        <v>3783.7800000000025</v>
      </c>
      <c r="I42" s="2">
        <v>0</v>
      </c>
      <c r="J42" s="2">
        <f t="shared" si="0"/>
        <v>1011</v>
      </c>
    </row>
    <row r="43" spans="1:10" s="2" customFormat="1" ht="15" customHeight="1" x14ac:dyDescent="0.25">
      <c r="A43" s="48" t="s">
        <v>154</v>
      </c>
      <c r="B43" s="2" t="s">
        <v>152</v>
      </c>
      <c r="C43" s="29"/>
      <c r="D43" s="2" t="s">
        <v>373</v>
      </c>
      <c r="E43" s="2" t="s">
        <v>153</v>
      </c>
      <c r="G43" s="32">
        <v>414</v>
      </c>
      <c r="H43" s="2">
        <f>IF($F43&gt;0,$H42+$F43,IF($G43&gt;0,$H42-$G43,$H42))</f>
        <v>3369.7800000000025</v>
      </c>
      <c r="I43" s="2">
        <v>0</v>
      </c>
      <c r="J43" s="2">
        <f t="shared" si="0"/>
        <v>414</v>
      </c>
    </row>
    <row r="44" spans="1:10" s="2" customFormat="1" ht="15" customHeight="1" x14ac:dyDescent="0.25">
      <c r="A44" s="48" t="s">
        <v>156</v>
      </c>
      <c r="B44" s="2" t="s">
        <v>152</v>
      </c>
      <c r="C44" s="30"/>
      <c r="D44" s="2" t="s">
        <v>20</v>
      </c>
      <c r="E44" s="2" t="s">
        <v>155</v>
      </c>
      <c r="G44" s="32">
        <v>2.89</v>
      </c>
      <c r="H44" s="2">
        <f t="shared" ref="H44:H63" si="3">IF($F44&gt;0,$H43+$F44,IF($G44&gt;0,$H43-$G44,$H43))</f>
        <v>3366.8900000000026</v>
      </c>
      <c r="I44" s="2">
        <v>0</v>
      </c>
      <c r="J44" s="2">
        <f t="shared" si="0"/>
        <v>2.89</v>
      </c>
    </row>
    <row r="45" spans="1:10" s="2" customFormat="1" ht="15" customHeight="1" x14ac:dyDescent="0.25">
      <c r="A45" s="48" t="s">
        <v>160</v>
      </c>
      <c r="B45" s="2" t="s">
        <v>152</v>
      </c>
      <c r="C45" s="29"/>
      <c r="D45" s="2" t="s">
        <v>374</v>
      </c>
      <c r="E45" s="2" t="s">
        <v>175</v>
      </c>
      <c r="G45" s="32">
        <v>10.09</v>
      </c>
      <c r="H45" s="2">
        <f t="shared" si="3"/>
        <v>3356.8000000000025</v>
      </c>
      <c r="I45" s="2">
        <v>0</v>
      </c>
      <c r="J45" s="2">
        <f t="shared" si="0"/>
        <v>10.09</v>
      </c>
    </row>
    <row r="46" spans="1:10" s="2" customFormat="1" ht="15" customHeight="1" x14ac:dyDescent="0.25">
      <c r="A46" s="48" t="s">
        <v>158</v>
      </c>
      <c r="B46" s="2" t="s">
        <v>157</v>
      </c>
      <c r="C46" s="30"/>
      <c r="D46" s="2" t="s">
        <v>140</v>
      </c>
      <c r="E46" s="2" t="s">
        <v>159</v>
      </c>
      <c r="F46" s="2">
        <v>104.96</v>
      </c>
      <c r="G46" s="32"/>
      <c r="H46" s="2">
        <f t="shared" si="3"/>
        <v>3461.7600000000025</v>
      </c>
      <c r="I46" s="2">
        <v>0</v>
      </c>
      <c r="J46" s="2">
        <f t="shared" si="0"/>
        <v>0</v>
      </c>
    </row>
    <row r="47" spans="1:10" s="2" customFormat="1" ht="15" customHeight="1" x14ac:dyDescent="0.25">
      <c r="A47" s="48" t="s">
        <v>163</v>
      </c>
      <c r="B47" s="2" t="s">
        <v>161</v>
      </c>
      <c r="C47" s="30"/>
      <c r="D47" s="2" t="s">
        <v>162</v>
      </c>
      <c r="E47" s="2" t="s">
        <v>178</v>
      </c>
      <c r="G47" s="32">
        <v>290</v>
      </c>
      <c r="H47" s="2">
        <f t="shared" si="3"/>
        <v>3171.7600000000025</v>
      </c>
      <c r="I47" s="2">
        <v>0</v>
      </c>
      <c r="J47" s="2">
        <f t="shared" si="0"/>
        <v>290</v>
      </c>
    </row>
    <row r="48" spans="1:10" s="2" customFormat="1" ht="15" customHeight="1" x14ac:dyDescent="0.25">
      <c r="A48" s="48" t="s">
        <v>165</v>
      </c>
      <c r="B48" s="2" t="s">
        <v>164</v>
      </c>
      <c r="C48" s="30"/>
      <c r="D48" s="2" t="s">
        <v>374</v>
      </c>
      <c r="E48" s="2" t="s">
        <v>176</v>
      </c>
      <c r="G48" s="32">
        <v>462.24</v>
      </c>
      <c r="H48" s="2">
        <f t="shared" si="3"/>
        <v>2709.5200000000023</v>
      </c>
      <c r="I48" s="2">
        <v>0</v>
      </c>
      <c r="J48" s="2">
        <f t="shared" si="0"/>
        <v>462.24</v>
      </c>
    </row>
    <row r="49" spans="1:10" s="2" customFormat="1" ht="15" customHeight="1" x14ac:dyDescent="0.25">
      <c r="A49" s="48" t="s">
        <v>166</v>
      </c>
      <c r="B49" s="2" t="s">
        <v>167</v>
      </c>
      <c r="C49" s="29">
        <v>2503</v>
      </c>
      <c r="D49" s="2" t="s">
        <v>168</v>
      </c>
      <c r="E49" s="2" t="s">
        <v>169</v>
      </c>
      <c r="F49" s="2">
        <v>1050</v>
      </c>
      <c r="G49" s="32"/>
      <c r="H49" s="2">
        <f t="shared" si="3"/>
        <v>3759.5200000000023</v>
      </c>
      <c r="I49" s="2">
        <v>0</v>
      </c>
      <c r="J49" s="2">
        <f t="shared" si="0"/>
        <v>0</v>
      </c>
    </row>
    <row r="50" spans="1:10" s="2" customFormat="1" ht="15" customHeight="1" x14ac:dyDescent="0.25">
      <c r="A50" s="48" t="s">
        <v>177</v>
      </c>
      <c r="B50" s="2" t="s">
        <v>170</v>
      </c>
      <c r="C50" s="30"/>
      <c r="D50" s="2" t="s">
        <v>171</v>
      </c>
      <c r="E50" s="2" t="s">
        <v>172</v>
      </c>
      <c r="G50" s="32">
        <v>1050</v>
      </c>
      <c r="H50" s="2">
        <f t="shared" si="3"/>
        <v>2709.5200000000023</v>
      </c>
      <c r="I50" s="2">
        <v>0</v>
      </c>
      <c r="J50" s="2">
        <f t="shared" si="0"/>
        <v>1050</v>
      </c>
    </row>
    <row r="51" spans="1:10" s="2" customFormat="1" ht="15" customHeight="1" x14ac:dyDescent="0.25">
      <c r="A51" s="48" t="s">
        <v>182</v>
      </c>
      <c r="B51" s="2" t="s">
        <v>183</v>
      </c>
      <c r="C51" s="30"/>
      <c r="D51" s="2" t="s">
        <v>34</v>
      </c>
      <c r="E51" s="2" t="s">
        <v>219</v>
      </c>
      <c r="F51" s="2">
        <v>30.66</v>
      </c>
      <c r="G51" s="32"/>
      <c r="H51" s="2">
        <f t="shared" si="3"/>
        <v>2740.1800000000021</v>
      </c>
      <c r="I51" s="2">
        <v>0</v>
      </c>
      <c r="J51" s="2">
        <f t="shared" si="0"/>
        <v>0</v>
      </c>
    </row>
    <row r="52" spans="1:10" s="2" customFormat="1" ht="15" customHeight="1" x14ac:dyDescent="0.25">
      <c r="A52" s="48" t="s">
        <v>179</v>
      </c>
      <c r="B52" s="2" t="s">
        <v>183</v>
      </c>
      <c r="C52" s="30"/>
      <c r="D52" s="2" t="s">
        <v>374</v>
      </c>
      <c r="E52" s="2" t="s">
        <v>184</v>
      </c>
      <c r="G52" s="32">
        <v>462.24</v>
      </c>
      <c r="H52" s="2">
        <f t="shared" si="3"/>
        <v>2277.9400000000023</v>
      </c>
      <c r="I52" s="2">
        <v>0</v>
      </c>
      <c r="J52" s="2">
        <f t="shared" si="0"/>
        <v>462.24</v>
      </c>
    </row>
    <row r="53" spans="1:10" s="2" customFormat="1" ht="15" customHeight="1" x14ac:dyDescent="0.25">
      <c r="A53" s="48" t="s">
        <v>185</v>
      </c>
      <c r="B53" s="2" t="s">
        <v>186</v>
      </c>
      <c r="C53" s="29">
        <v>2504</v>
      </c>
      <c r="D53" s="2" t="s">
        <v>378</v>
      </c>
      <c r="E53" s="2" t="s">
        <v>187</v>
      </c>
      <c r="F53" s="2">
        <v>1300</v>
      </c>
      <c r="G53" s="32"/>
      <c r="H53" s="2">
        <f t="shared" si="3"/>
        <v>3577.9400000000023</v>
      </c>
      <c r="I53" s="2">
        <v>0</v>
      </c>
      <c r="J53" s="2">
        <f t="shared" si="0"/>
        <v>0</v>
      </c>
    </row>
    <row r="54" spans="1:10" s="2" customFormat="1" ht="15" customHeight="1" x14ac:dyDescent="0.25">
      <c r="A54" s="48" t="s">
        <v>188</v>
      </c>
      <c r="B54" s="2" t="s">
        <v>189</v>
      </c>
      <c r="C54" s="29">
        <v>1479</v>
      </c>
      <c r="D54" s="2" t="s">
        <v>180</v>
      </c>
      <c r="E54" s="2" t="s">
        <v>181</v>
      </c>
      <c r="G54" s="32">
        <v>334.8</v>
      </c>
      <c r="H54" s="2">
        <f t="shared" si="3"/>
        <v>3243.1400000000021</v>
      </c>
      <c r="I54" s="2">
        <v>55.8</v>
      </c>
      <c r="J54" s="2">
        <f t="shared" si="0"/>
        <v>279</v>
      </c>
    </row>
    <row r="55" spans="1:10" s="2" customFormat="1" ht="15" customHeight="1" x14ac:dyDescent="0.25">
      <c r="A55" s="48" t="s">
        <v>192</v>
      </c>
      <c r="B55" s="2" t="s">
        <v>193</v>
      </c>
      <c r="C55" s="29"/>
      <c r="D55" s="2" t="s">
        <v>373</v>
      </c>
      <c r="E55" s="2" t="s">
        <v>194</v>
      </c>
      <c r="G55" s="32">
        <v>839.5</v>
      </c>
      <c r="H55" s="2">
        <f t="shared" si="3"/>
        <v>2403.6400000000021</v>
      </c>
      <c r="I55" s="2">
        <v>0</v>
      </c>
      <c r="J55" s="2">
        <f t="shared" si="0"/>
        <v>839.5</v>
      </c>
    </row>
    <row r="56" spans="1:10" s="2" customFormat="1" ht="15" customHeight="1" x14ac:dyDescent="0.25">
      <c r="A56" s="48" t="s">
        <v>195</v>
      </c>
      <c r="B56" s="2" t="s">
        <v>193</v>
      </c>
      <c r="C56" s="29" t="s">
        <v>217</v>
      </c>
      <c r="D56" s="2" t="s">
        <v>196</v>
      </c>
      <c r="E56" s="2" t="s">
        <v>17</v>
      </c>
      <c r="G56" s="32">
        <v>252</v>
      </c>
      <c r="H56" s="2">
        <f t="shared" si="3"/>
        <v>2151.6400000000021</v>
      </c>
      <c r="I56" s="2">
        <v>42</v>
      </c>
      <c r="J56" s="2">
        <f t="shared" si="0"/>
        <v>210</v>
      </c>
    </row>
    <row r="57" spans="1:10" s="2" customFormat="1" ht="15" customHeight="1" x14ac:dyDescent="0.25">
      <c r="A57" s="48" t="s">
        <v>197</v>
      </c>
      <c r="B57" s="2" t="s">
        <v>193</v>
      </c>
      <c r="C57" s="29">
        <v>2657</v>
      </c>
      <c r="D57" s="2" t="s">
        <v>375</v>
      </c>
      <c r="E57" s="2" t="s">
        <v>216</v>
      </c>
      <c r="G57" s="32">
        <v>84</v>
      </c>
      <c r="H57" s="2">
        <f t="shared" si="3"/>
        <v>2067.6400000000021</v>
      </c>
      <c r="I57" s="2">
        <v>14</v>
      </c>
      <c r="J57" s="2">
        <f t="shared" si="0"/>
        <v>70</v>
      </c>
    </row>
    <row r="58" spans="1:10" s="2" customFormat="1" ht="15" customHeight="1" x14ac:dyDescent="0.25">
      <c r="A58" s="48" t="s">
        <v>198</v>
      </c>
      <c r="B58" s="2" t="s">
        <v>193</v>
      </c>
      <c r="C58" s="29">
        <v>701089573</v>
      </c>
      <c r="D58" s="2" t="s">
        <v>199</v>
      </c>
      <c r="E58" s="2" t="s">
        <v>15</v>
      </c>
      <c r="G58" s="32">
        <v>1501.2</v>
      </c>
      <c r="H58" s="2">
        <f t="shared" si="3"/>
        <v>566.4400000000021</v>
      </c>
      <c r="I58" s="2">
        <v>250.2</v>
      </c>
      <c r="J58" s="2">
        <f t="shared" si="0"/>
        <v>1251</v>
      </c>
    </row>
    <row r="59" spans="1:10" s="2" customFormat="1" ht="15" customHeight="1" x14ac:dyDescent="0.25">
      <c r="A59" s="48" t="s">
        <v>200</v>
      </c>
      <c r="B59" s="2" t="s">
        <v>193</v>
      </c>
      <c r="C59" s="29">
        <v>3747</v>
      </c>
      <c r="D59" s="2" t="s">
        <v>201</v>
      </c>
      <c r="E59" s="2" t="s">
        <v>218</v>
      </c>
      <c r="G59" s="32">
        <v>288</v>
      </c>
      <c r="H59" s="2">
        <f t="shared" si="3"/>
        <v>278.4400000000021</v>
      </c>
      <c r="I59" s="2">
        <v>48</v>
      </c>
      <c r="J59" s="2">
        <f t="shared" si="0"/>
        <v>240</v>
      </c>
    </row>
    <row r="60" spans="1:10" s="2" customFormat="1" ht="15" customHeight="1" x14ac:dyDescent="0.25">
      <c r="A60" s="48" t="s">
        <v>202</v>
      </c>
      <c r="B60" s="2" t="s">
        <v>193</v>
      </c>
      <c r="C60" s="29">
        <v>811</v>
      </c>
      <c r="D60" s="2" t="s">
        <v>137</v>
      </c>
      <c r="E60" s="2" t="s">
        <v>213</v>
      </c>
      <c r="G60" s="32">
        <v>40</v>
      </c>
      <c r="H60" s="2">
        <f t="shared" si="3"/>
        <v>238.4400000000021</v>
      </c>
      <c r="I60" s="2">
        <v>0</v>
      </c>
      <c r="J60" s="2">
        <f t="shared" si="0"/>
        <v>40</v>
      </c>
    </row>
    <row r="61" spans="1:10" s="2" customFormat="1" ht="15" customHeight="1" x14ac:dyDescent="0.25">
      <c r="A61" s="48" t="s">
        <v>203</v>
      </c>
      <c r="B61" s="2" t="s">
        <v>193</v>
      </c>
      <c r="C61" s="30"/>
      <c r="D61" s="2" t="s">
        <v>374</v>
      </c>
      <c r="E61" s="2" t="s">
        <v>204</v>
      </c>
      <c r="G61" s="32">
        <v>3.96</v>
      </c>
      <c r="H61" s="2">
        <f t="shared" si="3"/>
        <v>234.48000000000209</v>
      </c>
      <c r="I61" s="2">
        <v>0</v>
      </c>
      <c r="J61" s="2">
        <f t="shared" si="0"/>
        <v>3.96</v>
      </c>
    </row>
    <row r="62" spans="1:10" s="2" customFormat="1" ht="15" customHeight="1" x14ac:dyDescent="0.25">
      <c r="A62" s="48" t="s">
        <v>208</v>
      </c>
      <c r="B62" s="2" t="s">
        <v>193</v>
      </c>
      <c r="C62" s="74">
        <v>6.3893686114453002E+18</v>
      </c>
      <c r="D62" s="2" t="s">
        <v>209</v>
      </c>
      <c r="E62" s="2" t="s">
        <v>210</v>
      </c>
      <c r="G62" s="32">
        <v>84.99</v>
      </c>
      <c r="H62" s="2">
        <f t="shared" si="3"/>
        <v>149.49000000000211</v>
      </c>
      <c r="I62" s="2">
        <v>14.16</v>
      </c>
      <c r="J62" s="2">
        <f t="shared" si="0"/>
        <v>70.83</v>
      </c>
    </row>
    <row r="63" spans="1:10" s="2" customFormat="1" ht="15" customHeight="1" x14ac:dyDescent="0.25">
      <c r="A63" s="48" t="s">
        <v>206</v>
      </c>
      <c r="B63" s="2" t="s">
        <v>191</v>
      </c>
      <c r="C63" s="30"/>
      <c r="D63" s="2" t="s">
        <v>45</v>
      </c>
      <c r="E63" s="2" t="s">
        <v>17</v>
      </c>
      <c r="F63" s="2">
        <v>210</v>
      </c>
      <c r="G63" s="32"/>
      <c r="H63" s="2">
        <f t="shared" si="3"/>
        <v>359.49000000000211</v>
      </c>
      <c r="I63" s="2">
        <v>0</v>
      </c>
      <c r="J63" s="2">
        <f t="shared" si="0"/>
        <v>0</v>
      </c>
    </row>
    <row r="64" spans="1:10" s="2" customFormat="1" ht="15" customHeight="1" x14ac:dyDescent="0.25">
      <c r="A64" s="48" t="s">
        <v>211</v>
      </c>
      <c r="B64" s="2" t="s">
        <v>214</v>
      </c>
      <c r="C64" s="30"/>
      <c r="D64" s="2" t="s">
        <v>199</v>
      </c>
      <c r="E64" s="2" t="s">
        <v>212</v>
      </c>
      <c r="F64" s="2">
        <v>8550</v>
      </c>
      <c r="G64" s="32"/>
      <c r="H64" s="2">
        <f>IF($F64&gt;0,$H63+$F64,IF($G64&gt;0,$H63-$G64,$H63))</f>
        <v>8909.4900000000016</v>
      </c>
      <c r="I64" s="2">
        <v>0</v>
      </c>
      <c r="J64" s="2">
        <f t="shared" si="0"/>
        <v>0</v>
      </c>
    </row>
    <row r="65" spans="1:10" s="2" customFormat="1" ht="15" customHeight="1" x14ac:dyDescent="0.25">
      <c r="A65" s="48" t="s">
        <v>220</v>
      </c>
      <c r="B65" s="2" t="s">
        <v>221</v>
      </c>
      <c r="C65" s="30"/>
      <c r="D65" s="2" t="s">
        <v>374</v>
      </c>
      <c r="E65" s="2" t="s">
        <v>222</v>
      </c>
      <c r="G65" s="32">
        <v>548.91999999999996</v>
      </c>
      <c r="H65" s="2">
        <f t="shared" ref="H65:H120" si="4">IF($F65&gt;0,$H64+$F65,IF($G65&gt;0,$H64-$G65,$H64))</f>
        <v>8360.5700000000015</v>
      </c>
      <c r="I65" s="2">
        <v>0</v>
      </c>
      <c r="J65" s="2">
        <f t="shared" si="0"/>
        <v>548.91999999999996</v>
      </c>
    </row>
    <row r="66" spans="1:10" s="2" customFormat="1" ht="15" customHeight="1" x14ac:dyDescent="0.25">
      <c r="A66" s="48" t="s">
        <v>224</v>
      </c>
      <c r="B66" s="2" t="s">
        <v>223</v>
      </c>
      <c r="C66" s="30"/>
      <c r="D66" s="2" t="s">
        <v>20</v>
      </c>
      <c r="E66" s="2" t="s">
        <v>21</v>
      </c>
      <c r="F66" s="2">
        <v>535.38</v>
      </c>
      <c r="G66" s="32"/>
      <c r="H66" s="2">
        <f t="shared" si="4"/>
        <v>8895.9500000000007</v>
      </c>
      <c r="I66" s="2">
        <v>0</v>
      </c>
      <c r="J66" s="2">
        <f t="shared" si="0"/>
        <v>0</v>
      </c>
    </row>
    <row r="67" spans="1:10" s="2" customFormat="1" ht="15" customHeight="1" x14ac:dyDescent="0.25">
      <c r="A67" s="48" t="s">
        <v>225</v>
      </c>
      <c r="B67" s="2" t="s">
        <v>223</v>
      </c>
      <c r="C67" s="29"/>
      <c r="D67" s="2" t="s">
        <v>373</v>
      </c>
      <c r="E67" s="2" t="s">
        <v>226</v>
      </c>
      <c r="G67" s="32">
        <v>362.25</v>
      </c>
      <c r="H67" s="2">
        <f t="shared" si="4"/>
        <v>8533.7000000000007</v>
      </c>
      <c r="I67" s="2">
        <v>0</v>
      </c>
      <c r="J67" s="2">
        <f t="shared" si="0"/>
        <v>362.25</v>
      </c>
    </row>
    <row r="68" spans="1:10" s="2" customFormat="1" ht="15" customHeight="1" x14ac:dyDescent="0.25">
      <c r="A68" s="48" t="s">
        <v>227</v>
      </c>
      <c r="B68" s="2" t="s">
        <v>223</v>
      </c>
      <c r="C68" s="30"/>
      <c r="D68" s="2" t="s">
        <v>20</v>
      </c>
      <c r="E68" s="2" t="s">
        <v>228</v>
      </c>
      <c r="G68" s="32">
        <v>12.75</v>
      </c>
      <c r="H68" s="2">
        <f t="shared" si="4"/>
        <v>8520.9500000000007</v>
      </c>
      <c r="I68" s="2">
        <v>0</v>
      </c>
      <c r="J68" s="2">
        <f t="shared" si="0"/>
        <v>12.75</v>
      </c>
    </row>
    <row r="69" spans="1:10" s="2" customFormat="1" ht="15" customHeight="1" x14ac:dyDescent="0.25">
      <c r="A69" s="48" t="s">
        <v>229</v>
      </c>
      <c r="B69" s="2" t="s">
        <v>223</v>
      </c>
      <c r="C69" s="29"/>
      <c r="D69" s="2" t="s">
        <v>374</v>
      </c>
      <c r="E69" s="2" t="s">
        <v>230</v>
      </c>
      <c r="G69" s="32">
        <v>7.11</v>
      </c>
      <c r="H69" s="2">
        <f t="shared" si="4"/>
        <v>8513.84</v>
      </c>
      <c r="I69" s="2">
        <v>0</v>
      </c>
      <c r="J69" s="2">
        <f t="shared" si="0"/>
        <v>7.11</v>
      </c>
    </row>
    <row r="70" spans="1:10" s="2" customFormat="1" ht="15" customHeight="1" x14ac:dyDescent="0.25">
      <c r="A70" s="48" t="s">
        <v>231</v>
      </c>
      <c r="B70" s="2" t="s">
        <v>232</v>
      </c>
      <c r="C70" s="30"/>
      <c r="D70" s="2" t="s">
        <v>20</v>
      </c>
      <c r="E70" s="2" t="s">
        <v>233</v>
      </c>
      <c r="G70" s="32">
        <v>20.37</v>
      </c>
      <c r="H70" s="2">
        <f t="shared" si="4"/>
        <v>8493.4699999999993</v>
      </c>
      <c r="I70" s="2">
        <v>0</v>
      </c>
      <c r="J70" s="2">
        <f t="shared" si="0"/>
        <v>20.37</v>
      </c>
    </row>
    <row r="71" spans="1:10" s="2" customFormat="1" ht="15" customHeight="1" x14ac:dyDescent="0.25">
      <c r="A71" s="48" t="s">
        <v>235</v>
      </c>
      <c r="B71" s="2" t="s">
        <v>236</v>
      </c>
      <c r="C71" s="30"/>
      <c r="D71" s="2" t="s">
        <v>374</v>
      </c>
      <c r="E71" s="2" t="s">
        <v>237</v>
      </c>
      <c r="G71" s="32">
        <v>506.65</v>
      </c>
      <c r="H71" s="2">
        <f t="shared" si="4"/>
        <v>7986.82</v>
      </c>
      <c r="I71" s="2">
        <v>0</v>
      </c>
      <c r="J71" s="2">
        <f t="shared" ref="J71:J118" si="5">G71-I71</f>
        <v>506.65</v>
      </c>
    </row>
    <row r="72" spans="1:10" s="2" customFormat="1" ht="15" customHeight="1" x14ac:dyDescent="0.25">
      <c r="A72" s="48" t="s">
        <v>238</v>
      </c>
      <c r="B72" s="2" t="s">
        <v>239</v>
      </c>
      <c r="C72" s="29"/>
      <c r="D72" s="2" t="s">
        <v>373</v>
      </c>
      <c r="E72" s="2" t="s">
        <v>240</v>
      </c>
      <c r="G72" s="32">
        <v>339.25</v>
      </c>
      <c r="H72" s="2">
        <f t="shared" si="4"/>
        <v>7647.57</v>
      </c>
      <c r="I72" s="2">
        <v>0</v>
      </c>
      <c r="J72" s="2">
        <f t="shared" si="5"/>
        <v>339.25</v>
      </c>
    </row>
    <row r="73" spans="1:10" s="2" customFormat="1" ht="15" customHeight="1" x14ac:dyDescent="0.25">
      <c r="A73" s="48" t="s">
        <v>241</v>
      </c>
      <c r="B73" s="2" t="s">
        <v>239</v>
      </c>
      <c r="C73" s="29"/>
      <c r="D73" s="2" t="s">
        <v>374</v>
      </c>
      <c r="E73" s="2" t="s">
        <v>242</v>
      </c>
      <c r="G73" s="32">
        <v>7.92</v>
      </c>
      <c r="H73" s="2">
        <f t="shared" si="4"/>
        <v>7639.65</v>
      </c>
      <c r="I73" s="2">
        <v>0</v>
      </c>
      <c r="J73" s="2">
        <f t="shared" si="5"/>
        <v>7.92</v>
      </c>
    </row>
    <row r="74" spans="1:10" s="2" customFormat="1" ht="15" customHeight="1" x14ac:dyDescent="0.25">
      <c r="A74" s="48" t="s">
        <v>246</v>
      </c>
      <c r="B74" s="2" t="s">
        <v>247</v>
      </c>
      <c r="C74" s="30"/>
      <c r="D74" s="2" t="s">
        <v>20</v>
      </c>
      <c r="E74" s="2" t="s">
        <v>245</v>
      </c>
      <c r="G74" s="32">
        <v>7.47</v>
      </c>
      <c r="H74" s="2">
        <f t="shared" si="4"/>
        <v>7632.1799999999994</v>
      </c>
      <c r="I74" s="2">
        <v>0</v>
      </c>
      <c r="J74" s="2">
        <f t="shared" si="5"/>
        <v>7.47</v>
      </c>
    </row>
    <row r="75" spans="1:10" s="2" customFormat="1" ht="15" customHeight="1" x14ac:dyDescent="0.25">
      <c r="A75" s="48" t="s">
        <v>248</v>
      </c>
      <c r="B75" s="2" t="s">
        <v>249</v>
      </c>
      <c r="C75" s="30"/>
      <c r="D75" s="2" t="s">
        <v>379</v>
      </c>
      <c r="E75" s="2" t="s">
        <v>243</v>
      </c>
      <c r="G75" s="32">
        <v>47</v>
      </c>
      <c r="H75" s="2">
        <f t="shared" si="4"/>
        <v>7585.1799999999994</v>
      </c>
      <c r="I75" s="2">
        <v>0</v>
      </c>
      <c r="J75" s="2">
        <f>G75-I75</f>
        <v>47</v>
      </c>
    </row>
    <row r="76" spans="1:10" s="2" customFormat="1" ht="15" customHeight="1" x14ac:dyDescent="0.25">
      <c r="A76" s="48" t="s">
        <v>250</v>
      </c>
      <c r="B76" s="2" t="s">
        <v>251</v>
      </c>
      <c r="C76" s="29" t="s">
        <v>252</v>
      </c>
      <c r="D76" s="2" t="s">
        <v>253</v>
      </c>
      <c r="E76" s="2" t="s">
        <v>254</v>
      </c>
      <c r="F76" s="2">
        <v>50</v>
      </c>
      <c r="G76" s="32"/>
      <c r="H76" s="2">
        <f t="shared" si="4"/>
        <v>7635.1799999999994</v>
      </c>
      <c r="I76" s="2">
        <v>0</v>
      </c>
      <c r="J76" s="2">
        <f t="shared" si="5"/>
        <v>0</v>
      </c>
    </row>
    <row r="77" spans="1:10" s="2" customFormat="1" ht="15" customHeight="1" x14ac:dyDescent="0.25">
      <c r="A77" s="48" t="s">
        <v>255</v>
      </c>
      <c r="B77" s="2" t="s">
        <v>256</v>
      </c>
      <c r="C77" s="30"/>
      <c r="D77" s="2" t="s">
        <v>374</v>
      </c>
      <c r="E77" s="2" t="s">
        <v>244</v>
      </c>
      <c r="G77" s="32">
        <v>494.33</v>
      </c>
      <c r="H77" s="2">
        <f t="shared" si="4"/>
        <v>7140.8499999999995</v>
      </c>
      <c r="I77" s="2">
        <v>0</v>
      </c>
      <c r="J77" s="2">
        <f t="shared" si="5"/>
        <v>494.33</v>
      </c>
    </row>
    <row r="78" spans="1:10" s="2" customFormat="1" ht="15" customHeight="1" x14ac:dyDescent="0.25">
      <c r="A78" s="48" t="s">
        <v>257</v>
      </c>
      <c r="B78" s="2" t="s">
        <v>256</v>
      </c>
      <c r="C78" s="29" t="s">
        <v>252</v>
      </c>
      <c r="D78" s="2" t="s">
        <v>258</v>
      </c>
      <c r="E78" s="2" t="s">
        <v>254</v>
      </c>
      <c r="F78" s="2">
        <v>50</v>
      </c>
      <c r="G78" s="32"/>
      <c r="H78" s="2">
        <f t="shared" si="4"/>
        <v>7190.8499999999995</v>
      </c>
      <c r="I78" s="2">
        <v>0</v>
      </c>
      <c r="J78" s="2">
        <f t="shared" si="5"/>
        <v>0</v>
      </c>
    </row>
    <row r="79" spans="1:10" s="2" customFormat="1" ht="15" customHeight="1" x14ac:dyDescent="0.25">
      <c r="A79" s="48" t="s">
        <v>259</v>
      </c>
      <c r="B79" s="2" t="s">
        <v>256</v>
      </c>
      <c r="C79" s="29" t="s">
        <v>252</v>
      </c>
      <c r="D79" s="2" t="s">
        <v>260</v>
      </c>
      <c r="E79" s="2" t="s">
        <v>254</v>
      </c>
      <c r="F79" s="2">
        <v>50</v>
      </c>
      <c r="G79" s="32"/>
      <c r="H79" s="2">
        <f t="shared" si="4"/>
        <v>7240.8499999999995</v>
      </c>
      <c r="I79" s="2">
        <v>0</v>
      </c>
      <c r="J79" s="2">
        <f t="shared" si="5"/>
        <v>0</v>
      </c>
    </row>
    <row r="80" spans="1:10" s="2" customFormat="1" ht="15" customHeight="1" x14ac:dyDescent="0.25">
      <c r="A80" s="48" t="s">
        <v>261</v>
      </c>
      <c r="B80" s="2" t="s">
        <v>262</v>
      </c>
      <c r="C80" s="29" t="s">
        <v>252</v>
      </c>
      <c r="D80" s="2" t="s">
        <v>263</v>
      </c>
      <c r="E80" s="2" t="s">
        <v>254</v>
      </c>
      <c r="F80" s="2">
        <v>75</v>
      </c>
      <c r="G80" s="32"/>
      <c r="H80" s="2">
        <f t="shared" si="4"/>
        <v>7315.8499999999995</v>
      </c>
      <c r="I80" s="2">
        <v>0</v>
      </c>
      <c r="J80" s="2">
        <f t="shared" si="5"/>
        <v>0</v>
      </c>
    </row>
    <row r="81" spans="1:10" s="2" customFormat="1" ht="15" customHeight="1" x14ac:dyDescent="0.25">
      <c r="A81" s="48" t="s">
        <v>274</v>
      </c>
      <c r="B81" s="2" t="s">
        <v>264</v>
      </c>
      <c r="C81" s="29" t="s">
        <v>252</v>
      </c>
      <c r="D81" s="2" t="s">
        <v>265</v>
      </c>
      <c r="E81" s="2" t="s">
        <v>254</v>
      </c>
      <c r="F81" s="2">
        <v>50</v>
      </c>
      <c r="G81" s="32"/>
      <c r="H81" s="2">
        <f t="shared" si="4"/>
        <v>7365.8499999999995</v>
      </c>
      <c r="I81" s="2">
        <v>0</v>
      </c>
      <c r="J81" s="2">
        <f t="shared" si="5"/>
        <v>0</v>
      </c>
    </row>
    <row r="82" spans="1:10" s="2" customFormat="1" ht="15" customHeight="1" x14ac:dyDescent="0.25">
      <c r="A82" s="48" t="s">
        <v>276</v>
      </c>
      <c r="B82" s="2" t="s">
        <v>266</v>
      </c>
      <c r="C82" s="29"/>
      <c r="D82" s="2" t="s">
        <v>281</v>
      </c>
      <c r="E82" s="2" t="s">
        <v>267</v>
      </c>
      <c r="G82" s="32">
        <v>15.49</v>
      </c>
      <c r="H82" s="2">
        <f t="shared" si="4"/>
        <v>7350.36</v>
      </c>
      <c r="I82" s="2">
        <v>2.58</v>
      </c>
      <c r="J82" s="2">
        <f t="shared" si="5"/>
        <v>12.91</v>
      </c>
    </row>
    <row r="83" spans="1:10" s="2" customFormat="1" ht="15" customHeight="1" x14ac:dyDescent="0.25">
      <c r="A83" s="48" t="s">
        <v>275</v>
      </c>
      <c r="B83" s="2" t="s">
        <v>268</v>
      </c>
      <c r="C83" s="29" t="s">
        <v>252</v>
      </c>
      <c r="D83" s="2" t="s">
        <v>269</v>
      </c>
      <c r="E83" s="2" t="s">
        <v>254</v>
      </c>
      <c r="F83" s="2">
        <v>50</v>
      </c>
      <c r="G83" s="32"/>
      <c r="H83" s="2">
        <f t="shared" si="4"/>
        <v>7400.36</v>
      </c>
      <c r="I83" s="2">
        <v>0</v>
      </c>
      <c r="J83" s="2">
        <f t="shared" si="5"/>
        <v>0</v>
      </c>
    </row>
    <row r="84" spans="1:10" s="2" customFormat="1" ht="15" customHeight="1" x14ac:dyDescent="0.25">
      <c r="A84" s="48" t="s">
        <v>277</v>
      </c>
      <c r="B84" s="2" t="s">
        <v>270</v>
      </c>
      <c r="C84" s="29" t="s">
        <v>252</v>
      </c>
      <c r="D84" s="2" t="s">
        <v>271</v>
      </c>
      <c r="E84" s="2" t="s">
        <v>254</v>
      </c>
      <c r="F84" s="2">
        <v>100</v>
      </c>
      <c r="G84" s="32"/>
      <c r="H84" s="2">
        <f t="shared" si="4"/>
        <v>7500.36</v>
      </c>
      <c r="I84" s="2">
        <v>0</v>
      </c>
      <c r="J84" s="2">
        <f t="shared" si="5"/>
        <v>0</v>
      </c>
    </row>
    <row r="85" spans="1:10" s="2" customFormat="1" ht="15" customHeight="1" x14ac:dyDescent="0.25">
      <c r="A85" s="48" t="s">
        <v>280</v>
      </c>
      <c r="B85" s="2" t="s">
        <v>272</v>
      </c>
      <c r="C85" s="29" t="s">
        <v>252</v>
      </c>
      <c r="D85" s="2" t="s">
        <v>273</v>
      </c>
      <c r="E85" s="2" t="s">
        <v>254</v>
      </c>
      <c r="F85" s="2">
        <v>50</v>
      </c>
      <c r="G85" s="32"/>
      <c r="H85" s="2">
        <f t="shared" si="4"/>
        <v>7550.36</v>
      </c>
      <c r="I85" s="2">
        <v>0</v>
      </c>
      <c r="J85" s="2">
        <f t="shared" si="5"/>
        <v>0</v>
      </c>
    </row>
    <row r="86" spans="1:10" s="2" customFormat="1" ht="15" customHeight="1" x14ac:dyDescent="0.25">
      <c r="A86" s="48" t="s">
        <v>282</v>
      </c>
      <c r="B86" s="2" t="s">
        <v>283</v>
      </c>
      <c r="C86" s="29"/>
      <c r="D86" s="2" t="s">
        <v>373</v>
      </c>
      <c r="E86" s="2" t="s">
        <v>284</v>
      </c>
      <c r="G86" s="32">
        <v>356.5</v>
      </c>
      <c r="H86" s="2">
        <f t="shared" si="4"/>
        <v>7193.86</v>
      </c>
      <c r="I86" s="2">
        <v>0</v>
      </c>
      <c r="J86" s="2">
        <f t="shared" si="5"/>
        <v>356.5</v>
      </c>
    </row>
    <row r="87" spans="1:10" s="2" customFormat="1" ht="15" customHeight="1" x14ac:dyDescent="0.25">
      <c r="A87" s="48" t="s">
        <v>285</v>
      </c>
      <c r="B87" s="2" t="s">
        <v>283</v>
      </c>
      <c r="C87" s="29"/>
      <c r="D87" s="2" t="s">
        <v>377</v>
      </c>
      <c r="E87" s="2" t="s">
        <v>286</v>
      </c>
      <c r="G87" s="32">
        <v>150</v>
      </c>
      <c r="H87" s="2">
        <f t="shared" si="4"/>
        <v>7043.86</v>
      </c>
      <c r="I87" s="2">
        <v>0</v>
      </c>
      <c r="J87" s="2">
        <f t="shared" si="5"/>
        <v>150</v>
      </c>
    </row>
    <row r="88" spans="1:10" s="2" customFormat="1" ht="15" customHeight="1" x14ac:dyDescent="0.25">
      <c r="A88" s="48" t="s">
        <v>287</v>
      </c>
      <c r="B88" s="2" t="s">
        <v>283</v>
      </c>
      <c r="C88" s="29">
        <v>2258</v>
      </c>
      <c r="D88" s="2" t="s">
        <v>288</v>
      </c>
      <c r="E88" s="2" t="s">
        <v>289</v>
      </c>
      <c r="G88" s="32">
        <v>132</v>
      </c>
      <c r="H88" s="2">
        <f t="shared" si="4"/>
        <v>6911.86</v>
      </c>
      <c r="I88" s="2">
        <v>22</v>
      </c>
      <c r="J88" s="2">
        <f t="shared" si="5"/>
        <v>110</v>
      </c>
    </row>
    <row r="89" spans="1:10" s="2" customFormat="1" ht="15" customHeight="1" x14ac:dyDescent="0.25">
      <c r="A89" s="48" t="s">
        <v>290</v>
      </c>
      <c r="B89" s="2" t="s">
        <v>283</v>
      </c>
      <c r="C89" s="30"/>
      <c r="D89" s="2" t="s">
        <v>291</v>
      </c>
      <c r="E89" s="2" t="s">
        <v>292</v>
      </c>
      <c r="G89" s="32">
        <v>415</v>
      </c>
      <c r="H89" s="2">
        <f t="shared" si="4"/>
        <v>6496.86</v>
      </c>
      <c r="I89" s="2">
        <v>0</v>
      </c>
      <c r="J89" s="2">
        <f t="shared" si="5"/>
        <v>415</v>
      </c>
    </row>
    <row r="90" spans="1:10" s="2" customFormat="1" ht="15" customHeight="1" x14ac:dyDescent="0.25">
      <c r="A90" s="48" t="s">
        <v>293</v>
      </c>
      <c r="B90" s="2" t="s">
        <v>283</v>
      </c>
      <c r="C90" s="30"/>
      <c r="D90" s="2" t="s">
        <v>20</v>
      </c>
      <c r="E90" s="2" t="s">
        <v>294</v>
      </c>
      <c r="G90" s="32">
        <v>7.47</v>
      </c>
      <c r="H90" s="2">
        <f t="shared" si="4"/>
        <v>6489.3899999999994</v>
      </c>
      <c r="I90" s="2">
        <v>0</v>
      </c>
      <c r="J90" s="2">
        <f t="shared" si="5"/>
        <v>7.47</v>
      </c>
    </row>
    <row r="91" spans="1:10" s="2" customFormat="1" ht="15" customHeight="1" x14ac:dyDescent="0.25">
      <c r="A91" s="48" t="s">
        <v>295</v>
      </c>
      <c r="B91" s="2" t="s">
        <v>283</v>
      </c>
      <c r="C91" s="30"/>
      <c r="D91" s="2" t="s">
        <v>374</v>
      </c>
      <c r="E91" s="2" t="s">
        <v>296</v>
      </c>
      <c r="G91" s="32">
        <v>494.33</v>
      </c>
      <c r="H91" s="2">
        <f t="shared" si="4"/>
        <v>5995.0599999999995</v>
      </c>
      <c r="I91" s="2">
        <v>0</v>
      </c>
      <c r="J91" s="2">
        <f t="shared" si="5"/>
        <v>494.33</v>
      </c>
    </row>
    <row r="92" spans="1:10" s="2" customFormat="1" ht="15" customHeight="1" x14ac:dyDescent="0.25">
      <c r="A92" s="48" t="s">
        <v>297</v>
      </c>
      <c r="B92" s="2" t="s">
        <v>283</v>
      </c>
      <c r="C92" s="29" t="s">
        <v>302</v>
      </c>
      <c r="D92" s="2" t="s">
        <v>374</v>
      </c>
      <c r="E92" s="2" t="s">
        <v>298</v>
      </c>
      <c r="G92" s="32">
        <v>8.9499999999999993</v>
      </c>
      <c r="H92" s="2">
        <f t="shared" si="4"/>
        <v>5986.11</v>
      </c>
      <c r="I92" s="2">
        <v>0.83</v>
      </c>
      <c r="J92" s="2">
        <f t="shared" si="5"/>
        <v>8.1199999999999992</v>
      </c>
    </row>
    <row r="93" spans="1:10" s="2" customFormat="1" ht="15" customHeight="1" x14ac:dyDescent="0.25">
      <c r="A93" s="48" t="s">
        <v>299</v>
      </c>
      <c r="B93" s="2" t="s">
        <v>283</v>
      </c>
      <c r="C93" s="29" t="s">
        <v>252</v>
      </c>
      <c r="D93" s="2" t="s">
        <v>300</v>
      </c>
      <c r="E93" s="2" t="s">
        <v>254</v>
      </c>
      <c r="F93" s="2">
        <v>50</v>
      </c>
      <c r="G93" s="32"/>
      <c r="H93" s="2">
        <f t="shared" si="4"/>
        <v>6036.11</v>
      </c>
      <c r="I93" s="2">
        <v>0</v>
      </c>
      <c r="J93" s="2">
        <f t="shared" si="5"/>
        <v>0</v>
      </c>
    </row>
    <row r="94" spans="1:10" s="2" customFormat="1" ht="15" customHeight="1" x14ac:dyDescent="0.25">
      <c r="A94" s="48" t="s">
        <v>303</v>
      </c>
      <c r="B94" s="2" t="s">
        <v>304</v>
      </c>
      <c r="C94" s="29"/>
      <c r="D94" s="2" t="s">
        <v>305</v>
      </c>
      <c r="E94" s="2" t="s">
        <v>234</v>
      </c>
      <c r="G94" s="32">
        <v>13.6</v>
      </c>
      <c r="H94" s="2">
        <f t="shared" si="4"/>
        <v>6022.5099999999993</v>
      </c>
      <c r="I94" s="2">
        <v>0</v>
      </c>
      <c r="J94" s="2">
        <f t="shared" si="5"/>
        <v>13.6</v>
      </c>
    </row>
    <row r="95" spans="1:10" s="2" customFormat="1" ht="15" customHeight="1" x14ac:dyDescent="0.25">
      <c r="A95" s="48" t="s">
        <v>306</v>
      </c>
      <c r="B95" s="2" t="s">
        <v>307</v>
      </c>
      <c r="C95" s="29"/>
      <c r="D95" s="2" t="s">
        <v>34</v>
      </c>
      <c r="F95" s="2">
        <v>11.12</v>
      </c>
      <c r="G95" s="32"/>
      <c r="H95" s="2">
        <f t="shared" si="4"/>
        <v>6033.6299999999992</v>
      </c>
      <c r="I95" s="2">
        <v>0</v>
      </c>
      <c r="J95" s="2">
        <f t="shared" si="5"/>
        <v>0</v>
      </c>
    </row>
    <row r="96" spans="1:10" s="2" customFormat="1" ht="15" customHeight="1" x14ac:dyDescent="0.25">
      <c r="A96" s="48" t="s">
        <v>308</v>
      </c>
      <c r="B96" s="2" t="s">
        <v>309</v>
      </c>
      <c r="C96" s="29"/>
      <c r="D96" s="2" t="s">
        <v>373</v>
      </c>
      <c r="E96" s="2" t="s">
        <v>310</v>
      </c>
      <c r="G96" s="32">
        <v>304.75</v>
      </c>
      <c r="H96" s="2">
        <f t="shared" si="4"/>
        <v>5728.8799999999992</v>
      </c>
      <c r="I96" s="2">
        <v>0</v>
      </c>
      <c r="J96" s="2">
        <f t="shared" si="5"/>
        <v>304.75</v>
      </c>
    </row>
    <row r="97" spans="1:10" s="2" customFormat="1" ht="15" customHeight="1" x14ac:dyDescent="0.25">
      <c r="A97" s="48" t="s">
        <v>311</v>
      </c>
      <c r="B97" s="2" t="s">
        <v>309</v>
      </c>
      <c r="C97" s="29" t="s">
        <v>320</v>
      </c>
      <c r="D97" s="2" t="s">
        <v>312</v>
      </c>
      <c r="E97" s="2" t="s">
        <v>319</v>
      </c>
      <c r="G97" s="32">
        <v>66</v>
      </c>
      <c r="H97" s="2">
        <f t="shared" si="4"/>
        <v>5662.8799999999992</v>
      </c>
      <c r="I97" s="2">
        <v>11</v>
      </c>
      <c r="J97" s="2">
        <f t="shared" si="5"/>
        <v>55</v>
      </c>
    </row>
    <row r="98" spans="1:10" s="2" customFormat="1" ht="15" customHeight="1" x14ac:dyDescent="0.25">
      <c r="A98" s="48" t="s">
        <v>313</v>
      </c>
      <c r="B98" s="2" t="s">
        <v>309</v>
      </c>
      <c r="C98" s="29" t="s">
        <v>336</v>
      </c>
      <c r="D98" s="2" t="s">
        <v>123</v>
      </c>
      <c r="E98" s="2" t="s">
        <v>314</v>
      </c>
      <c r="G98" s="32">
        <v>93.87</v>
      </c>
      <c r="H98" s="2">
        <f t="shared" si="4"/>
        <v>5569.0099999999993</v>
      </c>
      <c r="I98" s="2">
        <v>0</v>
      </c>
      <c r="J98" s="2">
        <f t="shared" si="5"/>
        <v>93.87</v>
      </c>
    </row>
    <row r="99" spans="1:10" s="2" customFormat="1" ht="15" customHeight="1" x14ac:dyDescent="0.25">
      <c r="A99" s="48" t="s">
        <v>315</v>
      </c>
      <c r="B99" s="2" t="s">
        <v>309</v>
      </c>
      <c r="C99" s="29"/>
      <c r="D99" s="2" t="s">
        <v>374</v>
      </c>
      <c r="E99" s="2" t="s">
        <v>316</v>
      </c>
      <c r="G99" s="32">
        <v>6.48</v>
      </c>
      <c r="H99" s="2">
        <f t="shared" si="4"/>
        <v>5562.53</v>
      </c>
      <c r="I99" s="2">
        <v>0</v>
      </c>
      <c r="J99" s="2">
        <f t="shared" si="5"/>
        <v>6.48</v>
      </c>
    </row>
    <row r="100" spans="1:10" s="2" customFormat="1" ht="15" customHeight="1" x14ac:dyDescent="0.25">
      <c r="A100" s="48" t="s">
        <v>317</v>
      </c>
      <c r="B100" s="2" t="s">
        <v>309</v>
      </c>
      <c r="C100" s="29"/>
      <c r="D100" s="2" t="s">
        <v>20</v>
      </c>
      <c r="E100" s="2" t="s">
        <v>318</v>
      </c>
      <c r="G100" s="32">
        <v>7.47</v>
      </c>
      <c r="H100" s="2">
        <f t="shared" si="4"/>
        <v>5555.0599999999995</v>
      </c>
      <c r="I100" s="2">
        <v>0</v>
      </c>
      <c r="J100" s="2">
        <f t="shared" si="5"/>
        <v>7.47</v>
      </c>
    </row>
    <row r="101" spans="1:10" s="2" customFormat="1" ht="15" customHeight="1" x14ac:dyDescent="0.25">
      <c r="A101" s="48" t="s">
        <v>322</v>
      </c>
      <c r="B101" s="2" t="s">
        <v>309</v>
      </c>
      <c r="C101" s="29"/>
      <c r="D101" s="2" t="s">
        <v>45</v>
      </c>
      <c r="E101" s="2" t="s">
        <v>319</v>
      </c>
      <c r="F101" s="2">
        <v>55</v>
      </c>
      <c r="G101" s="32"/>
      <c r="H101" s="2">
        <f t="shared" si="4"/>
        <v>5610.0599999999995</v>
      </c>
      <c r="I101" s="2">
        <v>0</v>
      </c>
      <c r="J101" s="2">
        <f t="shared" si="5"/>
        <v>0</v>
      </c>
    </row>
    <row r="102" spans="1:10" s="2" customFormat="1" ht="15" customHeight="1" x14ac:dyDescent="0.25">
      <c r="A102" s="48" t="s">
        <v>323</v>
      </c>
      <c r="B102" s="2" t="s">
        <v>324</v>
      </c>
      <c r="C102" s="29"/>
      <c r="D102" s="2" t="s">
        <v>199</v>
      </c>
      <c r="E102" s="2" t="s">
        <v>325</v>
      </c>
      <c r="F102" s="2">
        <v>200</v>
      </c>
      <c r="G102" s="32"/>
      <c r="H102" s="2">
        <f t="shared" si="4"/>
        <v>5810.0599999999995</v>
      </c>
      <c r="I102" s="2">
        <v>0</v>
      </c>
      <c r="J102" s="2">
        <f t="shared" si="5"/>
        <v>0</v>
      </c>
    </row>
    <row r="103" spans="1:10" s="2" customFormat="1" ht="15" customHeight="1" x14ac:dyDescent="0.25">
      <c r="A103" s="48" t="s">
        <v>326</v>
      </c>
      <c r="B103" s="2" t="s">
        <v>327</v>
      </c>
      <c r="C103" s="29"/>
      <c r="D103" s="2" t="s">
        <v>374</v>
      </c>
      <c r="E103" s="2" t="s">
        <v>328</v>
      </c>
      <c r="G103" s="32">
        <v>494.33</v>
      </c>
      <c r="H103" s="2">
        <f t="shared" si="4"/>
        <v>5315.73</v>
      </c>
      <c r="I103" s="2">
        <v>0</v>
      </c>
      <c r="J103" s="2">
        <f t="shared" si="5"/>
        <v>494.33</v>
      </c>
    </row>
    <row r="104" spans="1:10" s="2" customFormat="1" ht="15" customHeight="1" x14ac:dyDescent="0.25">
      <c r="A104" s="48" t="s">
        <v>329</v>
      </c>
      <c r="B104" s="2" t="s">
        <v>330</v>
      </c>
      <c r="C104" s="29">
        <v>163686</v>
      </c>
      <c r="D104" s="2" t="s">
        <v>331</v>
      </c>
      <c r="E104" s="2" t="s">
        <v>332</v>
      </c>
      <c r="G104" s="32">
        <v>76.95</v>
      </c>
      <c r="H104" s="2">
        <f t="shared" si="4"/>
        <v>5238.78</v>
      </c>
      <c r="I104" s="2">
        <v>12.83</v>
      </c>
      <c r="J104" s="2">
        <f t="shared" si="5"/>
        <v>64.12</v>
      </c>
    </row>
    <row r="105" spans="1:10" s="2" customFormat="1" ht="15" customHeight="1" x14ac:dyDescent="0.25">
      <c r="A105" s="48" t="s">
        <v>333</v>
      </c>
      <c r="B105" s="2" t="s">
        <v>337</v>
      </c>
      <c r="C105" s="29"/>
      <c r="D105" s="2" t="s">
        <v>334</v>
      </c>
      <c r="E105" s="2" t="s">
        <v>335</v>
      </c>
      <c r="G105" s="32">
        <v>96.37</v>
      </c>
      <c r="H105" s="2">
        <f t="shared" si="4"/>
        <v>5142.41</v>
      </c>
      <c r="I105" s="2">
        <v>0</v>
      </c>
      <c r="J105" s="2">
        <f t="shared" si="5"/>
        <v>96.37</v>
      </c>
    </row>
    <row r="106" spans="1:10" s="2" customFormat="1" ht="15" customHeight="1" x14ac:dyDescent="0.25">
      <c r="A106" s="48" t="s">
        <v>338</v>
      </c>
      <c r="B106" s="2" t="s">
        <v>337</v>
      </c>
      <c r="C106" s="29" t="s">
        <v>354</v>
      </c>
      <c r="D106" s="2" t="s">
        <v>380</v>
      </c>
      <c r="E106" s="2" t="s">
        <v>339</v>
      </c>
      <c r="G106" s="32">
        <v>21.99</v>
      </c>
      <c r="H106" s="2">
        <f t="shared" si="4"/>
        <v>5120.42</v>
      </c>
      <c r="I106" s="2">
        <v>3.67</v>
      </c>
      <c r="J106" s="2">
        <f t="shared" si="5"/>
        <v>18.32</v>
      </c>
    </row>
    <row r="107" spans="1:10" s="2" customFormat="1" ht="15" customHeight="1" x14ac:dyDescent="0.25">
      <c r="A107" s="48" t="s">
        <v>340</v>
      </c>
      <c r="B107" s="2" t="s">
        <v>341</v>
      </c>
      <c r="C107" s="29"/>
      <c r="D107" s="2" t="s">
        <v>373</v>
      </c>
      <c r="E107" s="2" t="s">
        <v>342</v>
      </c>
      <c r="G107" s="32">
        <v>356.5</v>
      </c>
      <c r="H107" s="2">
        <f t="shared" si="4"/>
        <v>4763.92</v>
      </c>
      <c r="I107" s="2">
        <v>0</v>
      </c>
      <c r="J107" s="2">
        <f t="shared" si="5"/>
        <v>356.5</v>
      </c>
    </row>
    <row r="108" spans="1:10" s="2" customFormat="1" ht="15" customHeight="1" x14ac:dyDescent="0.25">
      <c r="A108" s="48" t="s">
        <v>343</v>
      </c>
      <c r="B108" s="2" t="s">
        <v>341</v>
      </c>
      <c r="C108" s="29">
        <v>840</v>
      </c>
      <c r="D108" s="2" t="s">
        <v>137</v>
      </c>
      <c r="E108" s="2" t="s">
        <v>344</v>
      </c>
      <c r="G108" s="32">
        <v>110</v>
      </c>
      <c r="H108" s="2">
        <f t="shared" si="4"/>
        <v>4653.92</v>
      </c>
      <c r="I108" s="2">
        <v>0</v>
      </c>
      <c r="J108" s="2">
        <f t="shared" si="5"/>
        <v>110</v>
      </c>
    </row>
    <row r="109" spans="1:10" s="2" customFormat="1" ht="15" customHeight="1" x14ac:dyDescent="0.25">
      <c r="A109" s="48" t="s">
        <v>345</v>
      </c>
      <c r="B109" s="2" t="s">
        <v>341</v>
      </c>
      <c r="C109" s="29"/>
      <c r="D109" s="2" t="s">
        <v>20</v>
      </c>
      <c r="E109" s="2" t="s">
        <v>346</v>
      </c>
      <c r="G109" s="32">
        <v>7.47</v>
      </c>
      <c r="H109" s="2">
        <f t="shared" si="4"/>
        <v>4646.45</v>
      </c>
      <c r="I109" s="2">
        <v>0</v>
      </c>
      <c r="J109" s="2">
        <f t="shared" si="5"/>
        <v>7.47</v>
      </c>
    </row>
    <row r="110" spans="1:10" s="2" customFormat="1" ht="15" customHeight="1" x14ac:dyDescent="0.25">
      <c r="A110" s="48" t="s">
        <v>347</v>
      </c>
      <c r="B110" s="2" t="s">
        <v>341</v>
      </c>
      <c r="C110" s="29"/>
      <c r="D110" s="2" t="s">
        <v>374</v>
      </c>
      <c r="E110" s="2" t="s">
        <v>348</v>
      </c>
      <c r="G110" s="32">
        <v>494.33</v>
      </c>
      <c r="H110" s="2">
        <f t="shared" si="4"/>
        <v>4152.12</v>
      </c>
      <c r="I110" s="2">
        <v>0</v>
      </c>
      <c r="J110" s="2">
        <f t="shared" si="5"/>
        <v>494.33</v>
      </c>
    </row>
    <row r="111" spans="1:10" s="2" customFormat="1" ht="15" customHeight="1" x14ac:dyDescent="0.25">
      <c r="A111" s="48" t="s">
        <v>349</v>
      </c>
      <c r="B111" s="2" t="s">
        <v>350</v>
      </c>
      <c r="C111" s="29"/>
      <c r="D111" s="2" t="s">
        <v>123</v>
      </c>
      <c r="E111" s="2" t="s">
        <v>335</v>
      </c>
      <c r="F111" s="2">
        <v>96.37</v>
      </c>
      <c r="G111" s="32"/>
      <c r="H111" s="2">
        <f t="shared" si="4"/>
        <v>4248.49</v>
      </c>
      <c r="I111" s="2">
        <v>0</v>
      </c>
      <c r="J111" s="2">
        <f t="shared" si="5"/>
        <v>0</v>
      </c>
    </row>
    <row r="112" spans="1:10" s="2" customFormat="1" ht="15" customHeight="1" x14ac:dyDescent="0.25">
      <c r="A112" s="48" t="s">
        <v>351</v>
      </c>
      <c r="B112" s="2" t="s">
        <v>352</v>
      </c>
      <c r="C112" s="29"/>
      <c r="D112" s="2" t="s">
        <v>140</v>
      </c>
      <c r="E112" s="2" t="s">
        <v>353</v>
      </c>
      <c r="F112" s="2">
        <v>55.98</v>
      </c>
      <c r="G112" s="32"/>
      <c r="H112" s="2">
        <f t="shared" si="4"/>
        <v>4304.4699999999993</v>
      </c>
      <c r="I112" s="2">
        <v>0</v>
      </c>
      <c r="J112" s="2">
        <f t="shared" si="5"/>
        <v>0</v>
      </c>
    </row>
    <row r="113" spans="1:10 16333:16333" s="2" customFormat="1" ht="15" customHeight="1" x14ac:dyDescent="0.25">
      <c r="A113" s="48" t="s">
        <v>358</v>
      </c>
      <c r="B113" s="2" t="s">
        <v>359</v>
      </c>
      <c r="C113" s="29">
        <v>2800</v>
      </c>
      <c r="D113" s="2" t="s">
        <v>375</v>
      </c>
      <c r="E113" s="2" t="s">
        <v>360</v>
      </c>
      <c r="G113" s="32">
        <v>115.2</v>
      </c>
      <c r="H113" s="2">
        <f t="shared" si="4"/>
        <v>4189.2699999999995</v>
      </c>
      <c r="I113" s="2">
        <v>19.2</v>
      </c>
      <c r="J113" s="2">
        <f t="shared" si="5"/>
        <v>96</v>
      </c>
    </row>
    <row r="114" spans="1:10 16333:16333" s="2" customFormat="1" ht="15" customHeight="1" x14ac:dyDescent="0.25">
      <c r="A114" s="48" t="s">
        <v>361</v>
      </c>
      <c r="B114" s="2" t="s">
        <v>359</v>
      </c>
      <c r="C114" s="29"/>
      <c r="D114" s="2" t="s">
        <v>20</v>
      </c>
      <c r="E114" s="2" t="s">
        <v>362</v>
      </c>
      <c r="G114" s="32">
        <v>7.47</v>
      </c>
      <c r="H114" s="2">
        <f t="shared" si="4"/>
        <v>4181.7999999999993</v>
      </c>
      <c r="I114" s="2">
        <v>0</v>
      </c>
      <c r="J114" s="2">
        <f t="shared" si="5"/>
        <v>7.47</v>
      </c>
    </row>
    <row r="115" spans="1:10 16333:16333" s="2" customFormat="1" ht="15" customHeight="1" x14ac:dyDescent="0.25">
      <c r="A115" s="48" t="s">
        <v>363</v>
      </c>
      <c r="B115" s="2" t="s">
        <v>359</v>
      </c>
      <c r="C115" s="29"/>
      <c r="D115" s="2" t="s">
        <v>374</v>
      </c>
      <c r="E115" s="2" t="s">
        <v>364</v>
      </c>
      <c r="G115" s="32">
        <v>7.92</v>
      </c>
      <c r="H115" s="2">
        <f t="shared" si="4"/>
        <v>4173.8799999999992</v>
      </c>
      <c r="I115" s="2">
        <v>0</v>
      </c>
      <c r="J115" s="2">
        <f t="shared" si="5"/>
        <v>7.92</v>
      </c>
    </row>
    <row r="116" spans="1:10 16333:16333" s="2" customFormat="1" ht="15" customHeight="1" x14ac:dyDescent="0.25">
      <c r="A116" s="48" t="s">
        <v>365</v>
      </c>
      <c r="B116" s="2" t="s">
        <v>359</v>
      </c>
      <c r="C116" s="29"/>
      <c r="D116" s="2" t="s">
        <v>373</v>
      </c>
      <c r="E116" s="2" t="s">
        <v>366</v>
      </c>
      <c r="G116" s="32">
        <v>362.25</v>
      </c>
      <c r="H116" s="2">
        <f t="shared" si="4"/>
        <v>3811.6299999999992</v>
      </c>
      <c r="I116" s="2">
        <v>0</v>
      </c>
      <c r="J116" s="2">
        <f t="shared" si="5"/>
        <v>362.25</v>
      </c>
    </row>
    <row r="117" spans="1:10 16333:16333" s="2" customFormat="1" ht="15" customHeight="1" x14ac:dyDescent="0.25">
      <c r="A117" s="48" t="s">
        <v>367</v>
      </c>
      <c r="B117" s="2" t="s">
        <v>368</v>
      </c>
      <c r="C117" s="29"/>
      <c r="D117" s="2" t="s">
        <v>369</v>
      </c>
      <c r="E117" s="2" t="s">
        <v>370</v>
      </c>
      <c r="G117" s="32">
        <v>100</v>
      </c>
      <c r="H117" s="2">
        <f t="shared" si="4"/>
        <v>3711.6299999999992</v>
      </c>
      <c r="I117" s="2">
        <v>0</v>
      </c>
      <c r="J117" s="2">
        <f t="shared" si="5"/>
        <v>100</v>
      </c>
    </row>
    <row r="118" spans="1:10 16333:16333" s="2" customFormat="1" ht="15" customHeight="1" x14ac:dyDescent="0.25">
      <c r="A118" s="48" t="s">
        <v>371</v>
      </c>
      <c r="B118" s="2" t="s">
        <v>372</v>
      </c>
      <c r="C118" s="29"/>
      <c r="D118" s="2" t="s">
        <v>374</v>
      </c>
      <c r="E118" s="2" t="s">
        <v>381</v>
      </c>
      <c r="G118" s="32">
        <v>494.33</v>
      </c>
      <c r="H118" s="2">
        <f t="shared" si="4"/>
        <v>3217.2999999999993</v>
      </c>
      <c r="I118" s="2">
        <v>0</v>
      </c>
      <c r="J118" s="2">
        <f t="shared" si="5"/>
        <v>494.33</v>
      </c>
    </row>
    <row r="119" spans="1:10 16333:16333" s="2" customFormat="1" ht="15" customHeight="1" x14ac:dyDescent="0.25">
      <c r="A119" s="48"/>
      <c r="C119" s="29"/>
      <c r="G119" s="32"/>
      <c r="H119" s="2">
        <f t="shared" si="4"/>
        <v>3217.2999999999993</v>
      </c>
      <c r="I119" s="2">
        <v>0</v>
      </c>
      <c r="J119" s="2">
        <f t="shared" ref="J119:J120" si="6">G119-I119</f>
        <v>0</v>
      </c>
    </row>
    <row r="120" spans="1:10 16333:16333" ht="15" customHeight="1" x14ac:dyDescent="0.25">
      <c r="A120" s="47"/>
      <c r="B120" s="7"/>
      <c r="C120" s="47"/>
      <c r="D120" s="9"/>
      <c r="E120" s="9"/>
      <c r="F120" s="3"/>
      <c r="H120" s="2">
        <f t="shared" si="4"/>
        <v>3217.2999999999993</v>
      </c>
      <c r="I120" s="5">
        <v>0</v>
      </c>
      <c r="J120" s="2">
        <f t="shared" si="6"/>
        <v>0</v>
      </c>
    </row>
    <row r="121" spans="1:10 16333:16333" ht="15.75" customHeight="1" thickBot="1" x14ac:dyDescent="0.3">
      <c r="F121" s="13">
        <f>SUM(F6:F120)</f>
        <v>23843.839999999997</v>
      </c>
      <c r="G121" s="36">
        <f>SUM(G6:G120)</f>
        <v>21948.600000000009</v>
      </c>
      <c r="H121" s="41">
        <f>SUM(H120)</f>
        <v>3217.2999999999993</v>
      </c>
      <c r="I121" s="13">
        <f>SUM(I6:I120)</f>
        <v>607.49000000000012</v>
      </c>
      <c r="J121" s="13">
        <f>SUM(J6:J120)</f>
        <v>21341.11</v>
      </c>
      <c r="XDE121" s="15">
        <f>SUM(K121:XDD121)</f>
        <v>0</v>
      </c>
    </row>
    <row r="122" spans="1:10 16333:16333" ht="15" customHeight="1" thickTop="1" x14ac:dyDescent="0.25">
      <c r="G122" s="38"/>
      <c r="H122" s="39"/>
      <c r="I122" s="39"/>
      <c r="J122" s="39"/>
    </row>
    <row r="123" spans="1:10 16333:16333" s="4" customFormat="1" ht="15" customHeight="1" x14ac:dyDescent="0.25">
      <c r="A123" s="49"/>
      <c r="C123" s="49"/>
      <c r="F123" s="1"/>
      <c r="G123" s="1"/>
      <c r="H123" s="1"/>
      <c r="I123" s="1"/>
      <c r="J123" s="1"/>
    </row>
    <row r="125" spans="1:10 16333:16333" s="4" customFormat="1" ht="15" customHeight="1" x14ac:dyDescent="0.25">
      <c r="A125" s="49"/>
      <c r="C125" s="49"/>
      <c r="F125" s="39"/>
      <c r="G125" s="38"/>
      <c r="H125" s="39"/>
      <c r="I125" s="39"/>
      <c r="J125" s="39"/>
    </row>
    <row r="127" spans="1:10 16333:16333" ht="29.25" customHeight="1" x14ac:dyDescent="0.25"/>
    <row r="128" spans="1:10 16333:16333" ht="15" customHeight="1" x14ac:dyDescent="0.25">
      <c r="F128" s="15"/>
    </row>
  </sheetData>
  <autoFilter ref="A1:J121" xr:uid="{76D69EB8-9CCA-4D03-B8EF-A9EA110EF6FF}"/>
  <phoneticPr fontId="17" type="noConversion"/>
  <conditionalFormatting sqref="F6 H6:H73 A7:F7 F8 B8:B10 A9 C9:F9 F10:F73 A11:XFD119 H76:H121 K7:XFD7 K9:XFD9">
    <cfRule type="expression" dxfId="10" priority="12">
      <formula>LEFT($A6,1)="R"</formula>
    </cfRule>
  </conditionalFormatting>
  <conditionalFormatting sqref="J6:J11 A120:H120 J120">
    <cfRule type="expression" dxfId="9" priority="1">
      <formula>LEFT($A6,1)="R"</formula>
    </cfRule>
  </conditionalFormatting>
  <conditionalFormatting sqref="J10:J119">
    <cfRule type="expression" dxfId="8" priority="13">
      <formula>LEFT(#REF!,1)="R"</formula>
    </cfRule>
  </conditionalFormatting>
  <conditionalFormatting sqref="F6 F8 F10:F120">
    <cfRule type="expression" dxfId="7" priority="435">
      <formula>AND(#REF!&lt;&gt;$F6,#REF!&lt;&gt;$F6)</formula>
    </cfRule>
  </conditionalFormatting>
  <conditionalFormatting sqref="A11:XFD119 A7:F7 H7 B8:B10 A9 C9:F9 H9 H119:H120 J6:J11 K7:XFD7 K9:XFD9 J120">
    <cfRule type="expression" dxfId="6" priority="440">
      <formula>$J6&lt;&gt;#REF!</formula>
    </cfRule>
  </conditionalFormatting>
  <pageMargins left="0.70866141732283472" right="0.70866141732283472" top="0.74803149606299213" bottom="0.74803149606299213" header="0.31496062992125984" footer="0.31496062992125984"/>
  <pageSetup paperSize="9" scale="29" fitToHeight="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48362-4FCF-4933-8C5F-A47E227F93B3}">
  <sheetPr codeName="Sheet5">
    <pageSetUpPr fitToPage="1"/>
  </sheetPr>
  <dimension ref="A1:H23"/>
  <sheetViews>
    <sheetView zoomScale="90" zoomScaleNormal="90" workbookViewId="0">
      <pane ySplit="3" topLeftCell="A4" activePane="bottomLeft" state="frozen"/>
      <selection activeCell="I202" sqref="I202"/>
      <selection pane="bottomLeft" activeCell="G26" sqref="G26"/>
    </sheetView>
  </sheetViews>
  <sheetFormatPr defaultColWidth="9.140625" defaultRowHeight="15" x14ac:dyDescent="0.25"/>
  <cols>
    <col min="1" max="1" width="4.85546875" style="42" customWidth="1"/>
    <col min="2" max="3" width="12.7109375" style="1" customWidth="1"/>
    <col min="4" max="4" width="18.85546875" style="30" customWidth="1"/>
    <col min="5" max="5" width="27.42578125" style="30" customWidth="1"/>
    <col min="6" max="6" width="11.42578125" style="2" customWidth="1"/>
    <col min="7" max="7" width="11.42578125" style="32" customWidth="1"/>
    <col min="8" max="8" width="12.85546875" style="2" customWidth="1"/>
    <col min="9" max="16384" width="9.140625" style="1"/>
  </cols>
  <sheetData>
    <row r="1" spans="1:8" ht="15" customHeight="1" x14ac:dyDescent="0.25">
      <c r="B1" s="4" t="s">
        <v>29</v>
      </c>
      <c r="C1" s="4"/>
    </row>
    <row r="2" spans="1:8" ht="15.75" customHeight="1" x14ac:dyDescent="0.25">
      <c r="B2" s="4"/>
      <c r="C2" s="4"/>
    </row>
    <row r="3" spans="1:8" ht="75" customHeight="1" x14ac:dyDescent="0.25">
      <c r="B3" s="33" t="s">
        <v>0</v>
      </c>
      <c r="C3" s="33" t="s">
        <v>1</v>
      </c>
      <c r="D3" s="30" t="s">
        <v>8</v>
      </c>
      <c r="E3" s="30" t="s">
        <v>9</v>
      </c>
      <c r="F3" s="2" t="s">
        <v>30</v>
      </c>
      <c r="G3" s="34" t="s">
        <v>11</v>
      </c>
      <c r="H3" s="16" t="s">
        <v>16</v>
      </c>
    </row>
    <row r="4" spans="1:8" ht="15" customHeight="1" x14ac:dyDescent="0.25">
      <c r="G4" s="34"/>
      <c r="H4" s="16">
        <f>SUM('Bank Recon'!D27)</f>
        <v>7645.29</v>
      </c>
    </row>
    <row r="5" spans="1:8" ht="15" customHeight="1" x14ac:dyDescent="0.25">
      <c r="B5" s="1" t="s">
        <v>0</v>
      </c>
      <c r="D5" s="30" t="s">
        <v>6</v>
      </c>
      <c r="E5" s="30" t="s">
        <v>9</v>
      </c>
      <c r="G5" s="34" t="s">
        <v>2</v>
      </c>
      <c r="H5" s="16"/>
    </row>
    <row r="6" spans="1:8" s="16" customFormat="1" ht="15" customHeight="1" x14ac:dyDescent="0.25">
      <c r="A6" s="6" t="s">
        <v>47</v>
      </c>
      <c r="B6" s="16" t="s">
        <v>43</v>
      </c>
      <c r="D6" s="45" t="s">
        <v>45</v>
      </c>
      <c r="E6" s="45" t="s">
        <v>48</v>
      </c>
      <c r="F6" s="16">
        <v>822.06</v>
      </c>
      <c r="G6" s="34"/>
      <c r="H6" s="16">
        <f>IF($F6&gt;0,$H$4+$F6,IF($G6&gt;0,$H$4-$G6,$H$4))</f>
        <v>8467.35</v>
      </c>
    </row>
    <row r="7" spans="1:8" s="16" customFormat="1" ht="15" customHeight="1" x14ac:dyDescent="0.25">
      <c r="A7" s="6" t="s">
        <v>85</v>
      </c>
      <c r="B7" s="16" t="s">
        <v>80</v>
      </c>
      <c r="D7" s="45" t="s">
        <v>45</v>
      </c>
      <c r="E7" s="45" t="s">
        <v>84</v>
      </c>
      <c r="G7" s="34">
        <v>545</v>
      </c>
      <c r="H7" s="16">
        <f t="shared" ref="H7:H16" si="0">IF($F7&gt;0,$H6+$F7,IF($G7&gt;0,$H6-$G7,$H6))</f>
        <v>7922.35</v>
      </c>
    </row>
    <row r="8" spans="1:8" s="16" customFormat="1" ht="15" customHeight="1" x14ac:dyDescent="0.25">
      <c r="A8" s="6" t="s">
        <v>113</v>
      </c>
      <c r="B8" s="16" t="s">
        <v>114</v>
      </c>
      <c r="D8" s="45" t="s">
        <v>115</v>
      </c>
      <c r="E8" s="45" t="s">
        <v>5</v>
      </c>
      <c r="F8" s="16">
        <v>26.73</v>
      </c>
      <c r="G8" s="34"/>
      <c r="H8" s="16">
        <f t="shared" si="0"/>
        <v>7949.08</v>
      </c>
    </row>
    <row r="9" spans="1:8" ht="15" customHeight="1" x14ac:dyDescent="0.25">
      <c r="A9" s="44" t="s">
        <v>148</v>
      </c>
      <c r="B9" s="16" t="s">
        <v>147</v>
      </c>
      <c r="C9" s="8"/>
      <c r="D9" s="10" t="s">
        <v>149</v>
      </c>
      <c r="E9" s="10" t="s">
        <v>150</v>
      </c>
      <c r="F9" s="3">
        <v>1011</v>
      </c>
      <c r="G9" s="34"/>
      <c r="H9" s="16">
        <f t="shared" si="0"/>
        <v>8960.08</v>
      </c>
    </row>
    <row r="10" spans="1:8" ht="15" customHeight="1" x14ac:dyDescent="0.25">
      <c r="A10" s="44" t="s">
        <v>173</v>
      </c>
      <c r="B10" s="16" t="s">
        <v>170</v>
      </c>
      <c r="C10" s="8"/>
      <c r="D10" s="10" t="s">
        <v>45</v>
      </c>
      <c r="E10" s="10" t="s">
        <v>174</v>
      </c>
      <c r="F10" s="3">
        <v>1050</v>
      </c>
      <c r="G10" s="34"/>
      <c r="H10" s="16">
        <f t="shared" si="0"/>
        <v>10010.08</v>
      </c>
    </row>
    <row r="11" spans="1:8" ht="15" customHeight="1" x14ac:dyDescent="0.25">
      <c r="A11" s="44" t="s">
        <v>205</v>
      </c>
      <c r="B11" s="16" t="s">
        <v>190</v>
      </c>
      <c r="C11" s="8"/>
      <c r="D11" s="10" t="s">
        <v>115</v>
      </c>
      <c r="E11" s="10" t="s">
        <v>5</v>
      </c>
      <c r="F11" s="3">
        <v>29.12</v>
      </c>
      <c r="G11" s="34"/>
      <c r="H11" s="16">
        <f t="shared" si="0"/>
        <v>10039.200000000001</v>
      </c>
    </row>
    <row r="12" spans="1:8" ht="15" customHeight="1" x14ac:dyDescent="0.25">
      <c r="A12" s="44" t="s">
        <v>215</v>
      </c>
      <c r="B12" s="16" t="s">
        <v>191</v>
      </c>
      <c r="C12" s="8"/>
      <c r="D12" s="10" t="s">
        <v>45</v>
      </c>
      <c r="E12" s="10" t="s">
        <v>17</v>
      </c>
      <c r="F12" s="3"/>
      <c r="G12" s="34">
        <v>210</v>
      </c>
      <c r="H12" s="16">
        <f t="shared" si="0"/>
        <v>9829.2000000000007</v>
      </c>
    </row>
    <row r="13" spans="1:8" ht="15" customHeight="1" x14ac:dyDescent="0.25">
      <c r="A13" s="44" t="s">
        <v>278</v>
      </c>
      <c r="B13" s="16" t="s">
        <v>270</v>
      </c>
      <c r="C13" s="8"/>
      <c r="D13" s="10" t="s">
        <v>115</v>
      </c>
      <c r="E13" s="10" t="s">
        <v>5</v>
      </c>
      <c r="F13" s="3">
        <v>28.75</v>
      </c>
      <c r="G13" s="34"/>
      <c r="H13" s="16">
        <f t="shared" si="0"/>
        <v>9857.9500000000007</v>
      </c>
    </row>
    <row r="14" spans="1:8" ht="15" customHeight="1" x14ac:dyDescent="0.25">
      <c r="A14" s="44" t="s">
        <v>355</v>
      </c>
      <c r="B14" s="16" t="s">
        <v>356</v>
      </c>
      <c r="C14" s="8"/>
      <c r="D14" s="10" t="s">
        <v>115</v>
      </c>
      <c r="E14" s="10" t="s">
        <v>5</v>
      </c>
      <c r="F14" s="3">
        <v>24.96</v>
      </c>
      <c r="G14" s="34"/>
      <c r="H14" s="16">
        <f t="shared" si="0"/>
        <v>9882.91</v>
      </c>
    </row>
    <row r="15" spans="1:8" ht="15" customHeight="1" x14ac:dyDescent="0.25">
      <c r="A15" s="44"/>
      <c r="B15" s="50"/>
      <c r="C15" s="8"/>
      <c r="D15" s="10"/>
      <c r="E15" s="10"/>
      <c r="F15" s="3"/>
      <c r="G15" s="34"/>
      <c r="H15" s="16">
        <f t="shared" si="0"/>
        <v>9882.91</v>
      </c>
    </row>
    <row r="16" spans="1:8" ht="15" customHeight="1" x14ac:dyDescent="0.25">
      <c r="A16" s="44"/>
      <c r="B16" s="50"/>
      <c r="C16" s="8"/>
      <c r="D16" s="10"/>
      <c r="E16" s="10"/>
      <c r="F16" s="3"/>
      <c r="G16" s="34"/>
      <c r="H16" s="16">
        <f t="shared" si="0"/>
        <v>9882.91</v>
      </c>
    </row>
    <row r="17" spans="1:8" ht="15" customHeight="1" thickBot="1" x14ac:dyDescent="0.3">
      <c r="F17" s="13">
        <f>SUM(F6:F16)</f>
        <v>2992.62</v>
      </c>
      <c r="G17" s="36">
        <f>SUM(G6:G16)</f>
        <v>755</v>
      </c>
      <c r="H17" s="37">
        <f>SUM(H16)</f>
        <v>9882.91</v>
      </c>
    </row>
    <row r="18" spans="1:8" ht="15" customHeight="1" thickTop="1" x14ac:dyDescent="0.25">
      <c r="G18" s="38"/>
      <c r="H18" s="39"/>
    </row>
    <row r="19" spans="1:8" s="4" customFormat="1" ht="15" customHeight="1" x14ac:dyDescent="0.25">
      <c r="A19" s="43"/>
      <c r="D19" s="46"/>
      <c r="E19" s="30"/>
      <c r="F19" s="30"/>
      <c r="G19" s="30"/>
      <c r="H19" s="30"/>
    </row>
    <row r="20" spans="1:8" ht="15" customHeight="1" x14ac:dyDescent="0.25">
      <c r="F20" s="30"/>
      <c r="G20" s="30"/>
      <c r="H20" s="30"/>
    </row>
    <row r="21" spans="1:8" s="4" customFormat="1" ht="15" customHeight="1" x14ac:dyDescent="0.25">
      <c r="A21" s="43"/>
      <c r="D21" s="46"/>
      <c r="E21" s="46"/>
      <c r="F21" s="39"/>
      <c r="G21" s="38"/>
      <c r="H21" s="39"/>
    </row>
    <row r="22" spans="1:8" ht="15" customHeight="1" x14ac:dyDescent="0.25"/>
    <row r="23" spans="1:8" s="31" customFormat="1" ht="15" customHeight="1" x14ac:dyDescent="0.25">
      <c r="A23" s="42"/>
      <c r="B23" s="1"/>
      <c r="C23" s="1"/>
      <c r="D23" s="30"/>
      <c r="E23" s="30"/>
      <c r="F23" s="39"/>
      <c r="G23" s="38"/>
      <c r="H23" s="2"/>
    </row>
  </sheetData>
  <conditionalFormatting sqref="A6:H16 I6:XFD8">
    <cfRule type="expression" dxfId="5" priority="2">
      <formula>LEFT($A6,1)="R"</formula>
    </cfRule>
  </conditionalFormatting>
  <conditionalFormatting sqref="F9:F16">
    <cfRule type="expression" dxfId="0" priority="441">
      <formula>AND(#REF!&lt;&gt;$F9,#REF!&lt;&gt;$F9)</formula>
    </cfRule>
  </conditionalFormatting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298D8-F46E-433D-87AE-452B96ED3B75}">
  <sheetPr codeName="Sheet6">
    <pageSetUpPr fitToPage="1"/>
  </sheetPr>
  <dimension ref="A1:O23"/>
  <sheetViews>
    <sheetView zoomScale="90" zoomScaleNormal="90" workbookViewId="0">
      <pane ySplit="3" topLeftCell="A4" activePane="bottomLeft" state="frozen"/>
      <selection activeCell="E1" sqref="E1"/>
      <selection pane="bottomLeft" activeCell="E20" sqref="E20"/>
    </sheetView>
  </sheetViews>
  <sheetFormatPr defaultColWidth="9.140625" defaultRowHeight="15" x14ac:dyDescent="0.25"/>
  <cols>
    <col min="1" max="1" width="4.85546875" style="31" customWidth="1"/>
    <col min="2" max="3" width="12.7109375" style="1" customWidth="1"/>
    <col min="4" max="4" width="18.85546875" style="1" customWidth="1"/>
    <col min="5" max="5" width="27.42578125" style="1" customWidth="1"/>
    <col min="6" max="6" width="11.42578125" style="2" customWidth="1"/>
    <col min="7" max="7" width="11.42578125" style="32" customWidth="1"/>
    <col min="8" max="10" width="11.42578125" style="2" customWidth="1"/>
    <col min="11" max="11" width="11" style="6" customWidth="1"/>
    <col min="12" max="13" width="11.42578125" style="2" customWidth="1"/>
    <col min="14" max="14" width="9.140625" style="15"/>
    <col min="15" max="16384" width="9.140625" style="1"/>
  </cols>
  <sheetData>
    <row r="1" spans="1:15" ht="15" customHeight="1" x14ac:dyDescent="0.25">
      <c r="B1" s="4" t="s">
        <v>35</v>
      </c>
      <c r="C1" s="4"/>
    </row>
    <row r="2" spans="1:15" ht="15.75" customHeight="1" x14ac:dyDescent="0.25">
      <c r="B2" s="4"/>
      <c r="C2" s="4"/>
    </row>
    <row r="3" spans="1:15" ht="75" customHeight="1" x14ac:dyDescent="0.25">
      <c r="B3" s="33" t="s">
        <v>0</v>
      </c>
      <c r="C3" s="33" t="s">
        <v>1</v>
      </c>
      <c r="D3" s="1" t="s">
        <v>8</v>
      </c>
      <c r="E3" s="1" t="s">
        <v>9</v>
      </c>
      <c r="F3" s="2" t="s">
        <v>30</v>
      </c>
      <c r="G3" s="34" t="s">
        <v>11</v>
      </c>
      <c r="H3" s="16" t="s">
        <v>16</v>
      </c>
      <c r="I3" s="16"/>
      <c r="J3" s="19"/>
      <c r="K3" s="20"/>
      <c r="L3" s="16"/>
      <c r="M3" s="16"/>
      <c r="N3" s="35"/>
    </row>
    <row r="4" spans="1:15" ht="15" customHeight="1" x14ac:dyDescent="0.25">
      <c r="G4" s="34"/>
      <c r="H4" s="16">
        <v>3491.16</v>
      </c>
      <c r="I4" s="16"/>
      <c r="J4" s="16"/>
      <c r="K4" s="11"/>
      <c r="L4" s="16"/>
      <c r="M4" s="16"/>
    </row>
    <row r="5" spans="1:15" ht="15" customHeight="1" x14ac:dyDescent="0.25">
      <c r="B5" s="1" t="s">
        <v>0</v>
      </c>
      <c r="D5" s="1" t="s">
        <v>6</v>
      </c>
      <c r="E5" s="1" t="s">
        <v>9</v>
      </c>
      <c r="G5" s="34" t="s">
        <v>2</v>
      </c>
      <c r="H5" s="16"/>
      <c r="I5" s="16"/>
      <c r="J5" s="16"/>
      <c r="L5" s="16"/>
      <c r="M5" s="16"/>
    </row>
    <row r="6" spans="1:15" s="16" customFormat="1" ht="15" customHeight="1" x14ac:dyDescent="0.25">
      <c r="A6" s="6" t="s">
        <v>82</v>
      </c>
      <c r="B6" s="45" t="s">
        <v>80</v>
      </c>
      <c r="D6" s="16" t="s">
        <v>45</v>
      </c>
      <c r="E6" s="16" t="s">
        <v>81</v>
      </c>
      <c r="F6" s="16">
        <v>537.44000000000005</v>
      </c>
      <c r="H6" s="16">
        <f>IF($F6&gt;0,$H$4+$F6,IF($G6&gt;0,$H$4-$G6,$H$4))</f>
        <v>4028.6</v>
      </c>
    </row>
    <row r="7" spans="1:15" ht="15" customHeight="1" x14ac:dyDescent="0.25">
      <c r="A7" s="51" t="s">
        <v>116</v>
      </c>
      <c r="B7" s="7" t="s">
        <v>114</v>
      </c>
      <c r="C7" s="8"/>
      <c r="D7" s="52" t="s">
        <v>115</v>
      </c>
      <c r="E7" s="52" t="s">
        <v>5</v>
      </c>
      <c r="F7" s="3">
        <v>12.06</v>
      </c>
      <c r="G7" s="34"/>
      <c r="H7" s="16">
        <f>IF($F7&gt;0,$H6+$F7,IF($G7&gt;0,$H6-$G7,$H6))</f>
        <v>4040.66</v>
      </c>
      <c r="I7" s="16"/>
      <c r="K7" s="12"/>
      <c r="L7" s="16"/>
      <c r="M7" s="16"/>
      <c r="O7" s="15"/>
    </row>
    <row r="8" spans="1:15" ht="15" customHeight="1" x14ac:dyDescent="0.25">
      <c r="A8" s="51" t="s">
        <v>207</v>
      </c>
      <c r="B8" s="7" t="s">
        <v>190</v>
      </c>
      <c r="C8" s="8"/>
      <c r="D8" s="52" t="s">
        <v>115</v>
      </c>
      <c r="E8" s="52" t="s">
        <v>5</v>
      </c>
      <c r="F8" s="3">
        <v>13.41</v>
      </c>
      <c r="G8" s="34"/>
      <c r="H8" s="16">
        <f t="shared" ref="H8:H11" si="0">IF($F8&gt;0,$H7+$F8,IF($G8&gt;0,$H7-$G8,$H7))</f>
        <v>4054.0699999999997</v>
      </c>
      <c r="I8" s="16"/>
      <c r="K8" s="26"/>
      <c r="L8" s="16"/>
      <c r="M8" s="16"/>
      <c r="O8" s="15"/>
    </row>
    <row r="9" spans="1:15" ht="15" customHeight="1" x14ac:dyDescent="0.25">
      <c r="A9" s="51" t="s">
        <v>279</v>
      </c>
      <c r="B9" s="7" t="s">
        <v>270</v>
      </c>
      <c r="C9" s="8"/>
      <c r="D9" s="52" t="s">
        <v>115</v>
      </c>
      <c r="E9" s="52" t="s">
        <v>5</v>
      </c>
      <c r="F9" s="3">
        <v>11.83</v>
      </c>
      <c r="G9" s="34"/>
      <c r="H9" s="16">
        <f t="shared" si="0"/>
        <v>4065.8999999999996</v>
      </c>
      <c r="I9" s="16"/>
      <c r="K9" s="26"/>
      <c r="L9" s="16"/>
      <c r="M9" s="16"/>
      <c r="O9" s="15"/>
    </row>
    <row r="10" spans="1:15" ht="15" customHeight="1" x14ac:dyDescent="0.25">
      <c r="A10" s="51" t="s">
        <v>321</v>
      </c>
      <c r="B10" s="7" t="s">
        <v>309</v>
      </c>
      <c r="C10" s="8"/>
      <c r="D10" s="52" t="s">
        <v>45</v>
      </c>
      <c r="E10" s="52" t="s">
        <v>319</v>
      </c>
      <c r="F10" s="3"/>
      <c r="G10" s="34">
        <v>55</v>
      </c>
      <c r="H10" s="16">
        <f t="shared" si="0"/>
        <v>4010.8999999999996</v>
      </c>
      <c r="I10" s="16"/>
      <c r="K10" s="26"/>
      <c r="L10" s="16"/>
      <c r="M10" s="16"/>
      <c r="O10" s="15"/>
    </row>
    <row r="11" spans="1:15" ht="15" customHeight="1" x14ac:dyDescent="0.25">
      <c r="A11" s="51" t="s">
        <v>357</v>
      </c>
      <c r="B11" s="7" t="s">
        <v>356</v>
      </c>
      <c r="C11" s="8"/>
      <c r="D11" s="10" t="s">
        <v>115</v>
      </c>
      <c r="E11" s="10" t="s">
        <v>5</v>
      </c>
      <c r="F11" s="3">
        <v>10.210000000000001</v>
      </c>
      <c r="G11" s="34"/>
      <c r="H11" s="16">
        <f t="shared" si="0"/>
        <v>4021.1099999999997</v>
      </c>
      <c r="I11" s="16"/>
      <c r="K11" s="26"/>
      <c r="O11" s="15"/>
    </row>
    <row r="12" spans="1:15" ht="15" customHeight="1" thickBot="1" x14ac:dyDescent="0.3">
      <c r="F12" s="13">
        <f>SUM(F6:F11)</f>
        <v>584.95000000000005</v>
      </c>
      <c r="G12" s="36">
        <f>SUM(G6:G11)</f>
        <v>55</v>
      </c>
      <c r="H12" s="37">
        <f>SUM(H11)</f>
        <v>4021.1099999999997</v>
      </c>
      <c r="I12" s="13"/>
      <c r="J12" s="13"/>
      <c r="K12" s="18"/>
      <c r="M12" s="16"/>
      <c r="O12" s="15"/>
    </row>
    <row r="13" spans="1:15" ht="15" customHeight="1" thickTop="1" x14ac:dyDescent="0.25">
      <c r="G13" s="38"/>
      <c r="H13" s="39"/>
      <c r="I13" s="39"/>
      <c r="J13" s="39"/>
      <c r="K13" s="18"/>
      <c r="M13" s="16"/>
    </row>
    <row r="14" spans="1:15" s="4" customFormat="1" ht="15" customHeight="1" x14ac:dyDescent="0.25">
      <c r="A14" s="53"/>
      <c r="F14" s="38"/>
      <c r="G14" s="38"/>
      <c r="H14" s="39"/>
      <c r="I14" s="39"/>
      <c r="J14" s="39"/>
      <c r="K14" s="17"/>
      <c r="L14" s="40"/>
      <c r="M14" s="40"/>
      <c r="N14" s="40"/>
      <c r="O14" s="40"/>
    </row>
    <row r="15" spans="1:15" ht="15" customHeight="1" x14ac:dyDescent="0.25">
      <c r="E15" s="39"/>
      <c r="K15" s="18"/>
      <c r="M15" s="16"/>
    </row>
    <row r="16" spans="1:15" s="4" customFormat="1" ht="15" customHeight="1" x14ac:dyDescent="0.25">
      <c r="A16" s="53"/>
      <c r="F16" s="39"/>
      <c r="G16" s="38"/>
      <c r="H16" s="39"/>
      <c r="I16" s="39"/>
      <c r="J16" s="39"/>
      <c r="K16" s="17"/>
      <c r="L16" s="2"/>
      <c r="M16" s="16"/>
      <c r="N16" s="40"/>
    </row>
    <row r="17" spans="12:15" ht="15" customHeight="1" x14ac:dyDescent="0.25">
      <c r="N17" s="14"/>
      <c r="O17" s="15"/>
    </row>
    <row r="18" spans="12:15" ht="15" customHeight="1" x14ac:dyDescent="0.25"/>
    <row r="19" spans="12:15" x14ac:dyDescent="0.25">
      <c r="L19" s="39"/>
      <c r="M19" s="39"/>
    </row>
    <row r="20" spans="12:15" x14ac:dyDescent="0.25">
      <c r="L20" s="39"/>
      <c r="M20" s="39"/>
    </row>
    <row r="21" spans="12:15" x14ac:dyDescent="0.25">
      <c r="L21" s="39"/>
      <c r="M21" s="39"/>
    </row>
    <row r="23" spans="12:15" x14ac:dyDescent="0.25">
      <c r="L23" s="39"/>
      <c r="M23" s="39"/>
    </row>
  </sheetData>
  <conditionalFormatting sqref="F7:F11">
    <cfRule type="expression" dxfId="4" priority="434">
      <formula>AND(#REF!&lt;&gt;$F7,$O7&lt;&gt;$F7)</formula>
    </cfRule>
  </conditionalFormatting>
  <conditionalFormatting sqref="L6:L13 L15:M18">
    <cfRule type="expression" dxfId="3" priority="1">
      <formula>LEFT($A6,1)="R"</formula>
    </cfRule>
  </conditionalFormatting>
  <conditionalFormatting sqref="M6:M11">
    <cfRule type="expression" dxfId="2" priority="2">
      <formula>LEFT($A6,1)="R"</formula>
    </cfRule>
  </conditionalFormatting>
  <conditionalFormatting sqref="N6:XFD6 A6:K11 N7:O11">
    <cfRule type="expression" dxfId="1" priority="4">
      <formula>LEFT($A6,1)="R"</formula>
    </cfRule>
  </conditionalFormatting>
  <dataValidations count="1">
    <dataValidation type="list" allowBlank="1" showInputMessage="1" showErrorMessage="1" sqref="I6:I10" xr:uid="{1C1A0C67-1142-407E-B1CE-D0341D5046C3}">
      <formula1>"BACS, DD, CHQ, SO"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I44"/>
  <sheetViews>
    <sheetView topLeftCell="A5" zoomScale="80" zoomScaleNormal="80" workbookViewId="0">
      <selection activeCell="A41" sqref="A41"/>
    </sheetView>
  </sheetViews>
  <sheetFormatPr defaultColWidth="8.7109375" defaultRowHeight="15.75" x14ac:dyDescent="0.25"/>
  <cols>
    <col min="1" max="1" width="54.140625" style="21" customWidth="1"/>
    <col min="2" max="2" width="13.42578125" style="21" customWidth="1"/>
    <col min="3" max="3" width="19.140625" style="25" bestFit="1" customWidth="1"/>
    <col min="4" max="4" width="15.5703125" style="23" customWidth="1"/>
    <col min="5" max="5" width="17.28515625" style="21" customWidth="1"/>
    <col min="6" max="6" width="52.85546875" style="21" customWidth="1"/>
    <col min="7" max="7" width="8.7109375" style="21"/>
    <col min="8" max="8" width="21.5703125" style="21" customWidth="1"/>
    <col min="9" max="9" width="17.7109375" style="21" customWidth="1"/>
    <col min="10" max="16384" width="8.7109375" style="21"/>
  </cols>
  <sheetData>
    <row r="1" spans="1:6" x14ac:dyDescent="0.25">
      <c r="A1" s="73" t="s">
        <v>33</v>
      </c>
      <c r="B1" s="73"/>
      <c r="C1" s="73"/>
      <c r="D1" s="73"/>
      <c r="E1" s="73"/>
      <c r="F1" s="73"/>
    </row>
    <row r="2" spans="1:6" x14ac:dyDescent="0.25">
      <c r="A2" s="73" t="s">
        <v>18</v>
      </c>
      <c r="B2" s="73"/>
      <c r="C2" s="73"/>
      <c r="D2" s="73"/>
      <c r="E2" s="73"/>
      <c r="F2" s="73"/>
    </row>
    <row r="3" spans="1:6" x14ac:dyDescent="0.25">
      <c r="A3" s="55"/>
      <c r="B3" s="55"/>
      <c r="C3" s="56"/>
      <c r="D3" s="57"/>
      <c r="E3" s="55"/>
      <c r="F3" s="55"/>
    </row>
    <row r="4" spans="1:6" x14ac:dyDescent="0.25">
      <c r="A4" s="58" t="s">
        <v>36</v>
      </c>
      <c r="B4" s="58"/>
      <c r="C4" s="57"/>
      <c r="D4" s="57"/>
      <c r="E4" s="55"/>
      <c r="F4" s="55"/>
    </row>
    <row r="5" spans="1:6" x14ac:dyDescent="0.25">
      <c r="A5" s="59"/>
      <c r="B5" s="59"/>
      <c r="C5" s="57"/>
      <c r="D5" s="57"/>
      <c r="E5" s="55"/>
      <c r="F5" s="55"/>
    </row>
    <row r="6" spans="1:6" x14ac:dyDescent="0.25">
      <c r="A6" s="59" t="s">
        <v>14</v>
      </c>
      <c r="B6" s="59"/>
      <c r="C6" s="60">
        <v>46112</v>
      </c>
      <c r="D6" s="57"/>
      <c r="E6" s="55"/>
      <c r="F6" s="55"/>
    </row>
    <row r="7" spans="1:6" x14ac:dyDescent="0.25">
      <c r="A7" s="59"/>
      <c r="B7" s="59"/>
      <c r="C7" s="57"/>
      <c r="D7" s="57"/>
      <c r="E7" s="55"/>
      <c r="F7" s="55"/>
    </row>
    <row r="8" spans="1:6" x14ac:dyDescent="0.25">
      <c r="A8" s="28" t="s">
        <v>22</v>
      </c>
      <c r="B8" s="61">
        <v>46112</v>
      </c>
      <c r="C8" s="57"/>
      <c r="D8" s="57"/>
      <c r="E8" s="55"/>
      <c r="F8" s="59" t="s">
        <v>63</v>
      </c>
    </row>
    <row r="9" spans="1:6" x14ac:dyDescent="0.25">
      <c r="A9" s="62"/>
      <c r="B9" s="62"/>
      <c r="C9" s="57"/>
      <c r="D9" s="57"/>
      <c r="E9" s="55"/>
      <c r="F9" s="72"/>
    </row>
    <row r="10" spans="1:6" x14ac:dyDescent="0.25">
      <c r="A10" s="59" t="s">
        <v>13</v>
      </c>
      <c r="B10" s="59"/>
      <c r="C10" s="57">
        <v>3217.3</v>
      </c>
      <c r="D10" s="57"/>
      <c r="E10" s="55"/>
      <c r="F10" s="72"/>
    </row>
    <row r="11" spans="1:6" x14ac:dyDescent="0.25">
      <c r="A11" s="59" t="s">
        <v>25</v>
      </c>
      <c r="B11" s="59"/>
      <c r="C11" s="57">
        <v>9882.91</v>
      </c>
      <c r="D11" s="57"/>
      <c r="E11" s="55"/>
      <c r="F11" s="59"/>
    </row>
    <row r="12" spans="1:6" x14ac:dyDescent="0.25">
      <c r="A12" s="59" t="s">
        <v>35</v>
      </c>
      <c r="B12" s="59"/>
      <c r="C12" s="57">
        <v>4021.11</v>
      </c>
      <c r="D12" s="57"/>
      <c r="E12" s="55"/>
      <c r="F12" s="59"/>
    </row>
    <row r="13" spans="1:6" x14ac:dyDescent="0.25">
      <c r="A13" s="59"/>
      <c r="B13" s="59"/>
      <c r="C13" s="63"/>
      <c r="D13" s="57">
        <f>SUM(C10:C12)</f>
        <v>17121.32</v>
      </c>
      <c r="E13" s="55"/>
      <c r="F13" s="59" t="s">
        <v>64</v>
      </c>
    </row>
    <row r="14" spans="1:6" x14ac:dyDescent="0.25">
      <c r="A14" s="59"/>
      <c r="B14" s="59"/>
      <c r="C14" s="57"/>
      <c r="D14" s="57"/>
      <c r="E14" s="55"/>
      <c r="F14" s="72"/>
    </row>
    <row r="15" spans="1:6" x14ac:dyDescent="0.25">
      <c r="A15" s="59" t="s">
        <v>10</v>
      </c>
      <c r="B15" s="59"/>
      <c r="C15" s="57"/>
      <c r="D15" s="57"/>
      <c r="E15" s="55"/>
      <c r="F15" s="72"/>
    </row>
    <row r="16" spans="1:6" x14ac:dyDescent="0.25">
      <c r="A16" s="59" t="s">
        <v>11</v>
      </c>
      <c r="B16" s="64"/>
      <c r="C16" s="65">
        <v>0</v>
      </c>
      <c r="D16" s="57"/>
      <c r="E16" s="55"/>
      <c r="F16" s="55"/>
    </row>
    <row r="17" spans="1:6" x14ac:dyDescent="0.25">
      <c r="A17" s="59"/>
      <c r="B17" s="59"/>
      <c r="C17" s="59"/>
      <c r="D17" s="57"/>
      <c r="E17" s="55"/>
      <c r="F17" s="55"/>
    </row>
    <row r="18" spans="1:6" x14ac:dyDescent="0.25">
      <c r="A18" s="59"/>
      <c r="B18" s="64"/>
      <c r="C18" s="65"/>
      <c r="D18" s="57"/>
      <c r="E18" s="55"/>
      <c r="F18" s="55"/>
    </row>
    <row r="19" spans="1:6" x14ac:dyDescent="0.25">
      <c r="A19" s="59"/>
      <c r="B19" s="59"/>
      <c r="C19" s="63"/>
      <c r="D19" s="57">
        <f>SUM(C15:C18)</f>
        <v>0</v>
      </c>
      <c r="E19" s="55"/>
      <c r="F19" s="55"/>
    </row>
    <row r="20" spans="1:6" x14ac:dyDescent="0.25">
      <c r="A20" s="59"/>
      <c r="B20" s="59"/>
      <c r="C20" s="57"/>
      <c r="D20" s="57"/>
      <c r="E20" s="55"/>
      <c r="F20" s="55"/>
    </row>
    <row r="21" spans="1:6" ht="16.5" thickBot="1" x14ac:dyDescent="0.3">
      <c r="A21" s="27" t="s">
        <v>23</v>
      </c>
      <c r="B21" s="66">
        <f>SUM(B8)</f>
        <v>46112</v>
      </c>
      <c r="C21" s="57"/>
      <c r="D21" s="67">
        <f>+D13-D19</f>
        <v>17121.32</v>
      </c>
      <c r="E21" s="55"/>
      <c r="F21" s="55"/>
    </row>
    <row r="22" spans="1:6" ht="16.5" thickTop="1" x14ac:dyDescent="0.25">
      <c r="A22" s="59"/>
      <c r="B22" s="59"/>
      <c r="C22" s="57"/>
      <c r="D22" s="57"/>
      <c r="E22" s="55"/>
      <c r="F22" s="55"/>
    </row>
    <row r="23" spans="1:6" x14ac:dyDescent="0.25">
      <c r="A23" s="59"/>
      <c r="B23" s="59"/>
      <c r="C23" s="57"/>
      <c r="D23" s="68"/>
      <c r="E23" s="55"/>
      <c r="F23" s="55"/>
    </row>
    <row r="24" spans="1:6" x14ac:dyDescent="0.25">
      <c r="A24" s="58" t="s">
        <v>12</v>
      </c>
      <c r="B24" s="59"/>
      <c r="C24" s="57"/>
      <c r="D24" s="68"/>
      <c r="E24" s="55"/>
      <c r="F24" s="55"/>
    </row>
    <row r="25" spans="1:6" x14ac:dyDescent="0.25">
      <c r="A25" s="59"/>
      <c r="B25" s="59"/>
      <c r="C25" s="57"/>
      <c r="D25" s="68"/>
      <c r="E25" s="55"/>
      <c r="F25" s="55"/>
    </row>
    <row r="26" spans="1:6" x14ac:dyDescent="0.25">
      <c r="A26" s="59" t="s">
        <v>37</v>
      </c>
      <c r="B26" s="59"/>
      <c r="C26" s="57"/>
      <c r="D26" s="69">
        <v>1322.06</v>
      </c>
      <c r="E26" s="55"/>
      <c r="F26" s="55"/>
    </row>
    <row r="27" spans="1:6" x14ac:dyDescent="0.25">
      <c r="A27" s="59" t="s">
        <v>38</v>
      </c>
      <c r="B27" s="59"/>
      <c r="C27" s="57"/>
      <c r="D27" s="69">
        <v>7645.29</v>
      </c>
      <c r="E27" s="55"/>
      <c r="F27" s="55"/>
    </row>
    <row r="28" spans="1:6" x14ac:dyDescent="0.25">
      <c r="A28" s="59" t="s">
        <v>39</v>
      </c>
      <c r="B28" s="59"/>
      <c r="C28" s="57"/>
      <c r="D28" s="69">
        <v>3491.16</v>
      </c>
      <c r="E28" s="55"/>
      <c r="F28" s="55"/>
    </row>
    <row r="29" spans="1:6" x14ac:dyDescent="0.25">
      <c r="A29" s="58" t="s">
        <v>19</v>
      </c>
      <c r="B29" s="58"/>
      <c r="C29" s="68"/>
      <c r="D29" s="70">
        <f>SUM(D26:D28)</f>
        <v>12458.51</v>
      </c>
      <c r="E29" s="55"/>
      <c r="F29" s="55"/>
    </row>
    <row r="30" spans="1:6" x14ac:dyDescent="0.25">
      <c r="A30" s="59" t="s">
        <v>26</v>
      </c>
      <c r="B30" s="59"/>
      <c r="C30" s="57"/>
      <c r="D30" s="57">
        <f>SUM('Bank Account'!F121)</f>
        <v>23843.839999999997</v>
      </c>
      <c r="E30" s="55"/>
      <c r="F30" s="55"/>
    </row>
    <row r="31" spans="1:6" x14ac:dyDescent="0.25">
      <c r="A31" s="59" t="s">
        <v>31</v>
      </c>
      <c r="B31" s="59"/>
      <c r="C31" s="57"/>
      <c r="D31" s="57">
        <f>SUM(Reserves!F17)</f>
        <v>2992.62</v>
      </c>
      <c r="E31" s="55"/>
      <c r="F31" s="55"/>
    </row>
    <row r="32" spans="1:6" x14ac:dyDescent="0.25">
      <c r="A32" s="59" t="s">
        <v>40</v>
      </c>
      <c r="B32" s="59"/>
      <c r="C32" s="57"/>
      <c r="D32" s="57">
        <f>SUM('Bird Hide'!F12)</f>
        <v>584.95000000000005</v>
      </c>
      <c r="E32" s="55"/>
      <c r="F32" s="55"/>
    </row>
    <row r="33" spans="1:9" x14ac:dyDescent="0.25">
      <c r="A33" s="59" t="s">
        <v>27</v>
      </c>
      <c r="B33" s="59"/>
      <c r="C33" s="57"/>
      <c r="D33" s="57">
        <f>SUM('Bank Account'!G121)</f>
        <v>21948.600000000009</v>
      </c>
      <c r="E33" s="55"/>
      <c r="F33" s="55"/>
    </row>
    <row r="34" spans="1:9" x14ac:dyDescent="0.25">
      <c r="A34" s="59" t="s">
        <v>28</v>
      </c>
      <c r="B34" s="59"/>
      <c r="C34" s="57"/>
      <c r="D34" s="57">
        <f>SUM(Reserves!G17)</f>
        <v>755</v>
      </c>
      <c r="E34" s="55"/>
      <c r="F34" s="55"/>
    </row>
    <row r="35" spans="1:9" x14ac:dyDescent="0.25">
      <c r="A35" s="59" t="s">
        <v>41</v>
      </c>
      <c r="B35" s="59"/>
      <c r="C35" s="57"/>
      <c r="D35" s="57">
        <f>SUM('Bird Hide'!G12)</f>
        <v>55</v>
      </c>
      <c r="E35" s="55"/>
      <c r="F35" s="55"/>
    </row>
    <row r="36" spans="1:9" x14ac:dyDescent="0.25">
      <c r="A36" s="59"/>
      <c r="B36" s="59"/>
      <c r="C36" s="57"/>
      <c r="D36" s="68"/>
      <c r="E36" s="55"/>
      <c r="F36" s="55"/>
    </row>
    <row r="37" spans="1:9" s="24" customFormat="1" ht="16.5" thickBot="1" x14ac:dyDescent="0.3">
      <c r="A37" s="27" t="s">
        <v>24</v>
      </c>
      <c r="B37" s="71">
        <f>SUM(B8)</f>
        <v>46112</v>
      </c>
      <c r="C37" s="57"/>
      <c r="D37" s="67">
        <f>+D29+D30+D31+D32-D33-D34-D35</f>
        <v>17121.319999999989</v>
      </c>
      <c r="E37" s="59"/>
      <c r="F37" s="55"/>
      <c r="G37" s="21"/>
      <c r="H37" s="21"/>
      <c r="I37" s="21"/>
    </row>
    <row r="38" spans="1:9" ht="16.5" thickTop="1" x14ac:dyDescent="0.25">
      <c r="A38" s="55"/>
      <c r="B38" s="55"/>
      <c r="C38" s="56"/>
      <c r="D38" s="57"/>
      <c r="E38" s="55"/>
      <c r="F38" s="55"/>
    </row>
    <row r="39" spans="1:9" x14ac:dyDescent="0.25">
      <c r="A39" s="59"/>
      <c r="B39" s="59"/>
      <c r="C39" s="56"/>
      <c r="D39" s="57"/>
      <c r="E39" s="55"/>
      <c r="F39" s="55"/>
    </row>
    <row r="40" spans="1:9" x14ac:dyDescent="0.25">
      <c r="A40" s="59"/>
      <c r="B40" s="59"/>
      <c r="C40" s="56"/>
      <c r="D40" s="57">
        <f>D37-D21</f>
        <v>0</v>
      </c>
      <c r="E40" s="55"/>
      <c r="F40" s="55"/>
    </row>
    <row r="41" spans="1:9" x14ac:dyDescent="0.25">
      <c r="A41" s="24"/>
      <c r="B41" s="24"/>
    </row>
    <row r="44" spans="1:9" x14ac:dyDescent="0.25">
      <c r="A44" s="22"/>
      <c r="B44" s="22"/>
    </row>
  </sheetData>
  <mergeCells count="4">
    <mergeCell ref="F9:F10"/>
    <mergeCell ref="F14:F15"/>
    <mergeCell ref="A1:F1"/>
    <mergeCell ref="A2:F2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Bank Account</vt:lpstr>
      <vt:lpstr>Reserves</vt:lpstr>
      <vt:lpstr>Bird Hide</vt:lpstr>
      <vt:lpstr>Bank Recon</vt:lpstr>
      <vt:lpstr>'Bank Account'!Print_Area</vt:lpstr>
      <vt:lpstr>'Bank Recon'!Print_Area</vt:lpstr>
      <vt:lpstr>'Bird Hide'!Print_Area</vt:lpstr>
      <vt:lpstr>Reserves!Print_Area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Carle Petersen</dc:creator>
  <cp:lastModifiedBy>Charlotte Rust</cp:lastModifiedBy>
  <cp:revision/>
  <cp:lastPrinted>2025-12-11T12:33:23Z</cp:lastPrinted>
  <dcterms:created xsi:type="dcterms:W3CDTF">2012-08-13T19:33:46Z</dcterms:created>
  <dcterms:modified xsi:type="dcterms:W3CDTF">2026-04-16T13:10:50Z</dcterms:modified>
</cp:coreProperties>
</file>